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92" windowHeight="9288"/>
  </bookViews>
  <sheets>
    <sheet name="ნაკრები" sheetId="5" r:id="rId1"/>
    <sheet name="N1-1 insp" sheetId="8" r:id="rId2"/>
  </sheets>
  <definedNames>
    <definedName name="_xlnm.Print_Area" localSheetId="0">ნაკრები!$A$1:$H$13</definedName>
    <definedName name="_xlnm.Print_Titles" localSheetId="0">ნაკრები!$3:$6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7" i="8" l="1"/>
  <c r="F87" i="8" s="1"/>
  <c r="J87" i="8" s="1"/>
  <c r="M87" i="8" s="1"/>
  <c r="E88" i="8"/>
  <c r="F88" i="8"/>
  <c r="L88" i="8"/>
  <c r="M88" i="8" s="1"/>
  <c r="E89" i="8"/>
  <c r="F89" i="8"/>
  <c r="H89" i="8"/>
  <c r="M89" i="8" s="1"/>
  <c r="H90" i="8"/>
  <c r="M90" i="8" s="1"/>
  <c r="E91" i="8"/>
  <c r="F91" i="8"/>
  <c r="H91" i="8" s="1"/>
  <c r="M91" i="8" s="1"/>
  <c r="E92" i="8"/>
  <c r="F92" i="8"/>
  <c r="H92" i="8" s="1"/>
  <c r="M92" i="8" s="1"/>
  <c r="E93" i="8"/>
  <c r="F93" i="8"/>
  <c r="H93" i="8" s="1"/>
  <c r="M93" i="8" s="1"/>
  <c r="E94" i="8"/>
  <c r="F94" i="8"/>
  <c r="H94" i="8" s="1"/>
  <c r="M94" i="8" s="1"/>
  <c r="H84" i="8" l="1"/>
  <c r="M84" i="8" s="1"/>
  <c r="F80" i="8"/>
  <c r="F82" i="8" s="1"/>
  <c r="L82" i="8" s="1"/>
  <c r="M82" i="8" s="1"/>
  <c r="F19" i="8"/>
  <c r="L19" i="8" s="1"/>
  <c r="M19" i="8" s="1"/>
  <c r="F18" i="8"/>
  <c r="J18" i="8" s="1"/>
  <c r="M18" i="8" s="1"/>
  <c r="F81" i="8" l="1"/>
  <c r="J81" i="8" s="1"/>
  <c r="M81" i="8" s="1"/>
  <c r="F85" i="8"/>
  <c r="H85" i="8" s="1"/>
  <c r="M85" i="8" s="1"/>
  <c r="E37" i="8" l="1"/>
  <c r="F37" i="8" s="1"/>
  <c r="H37" i="8" s="1"/>
  <c r="M37" i="8" s="1"/>
  <c r="E36" i="8"/>
  <c r="F36" i="8" s="1"/>
  <c r="H36" i="8" s="1"/>
  <c r="M36" i="8" s="1"/>
  <c r="E34" i="8"/>
  <c r="F34" i="8" s="1"/>
  <c r="L34" i="8" s="1"/>
  <c r="M34" i="8" s="1"/>
  <c r="E33" i="8"/>
  <c r="F33" i="8" s="1"/>
  <c r="J33" i="8" s="1"/>
  <c r="M33" i="8" s="1"/>
  <c r="F79" i="8"/>
  <c r="H79" i="8" s="1"/>
  <c r="M79" i="8" s="1"/>
  <c r="F78" i="8"/>
  <c r="H78" i="8" s="1"/>
  <c r="M78" i="8" s="1"/>
  <c r="F76" i="8"/>
  <c r="L76" i="8" s="1"/>
  <c r="M76" i="8" s="1"/>
  <c r="F75" i="8"/>
  <c r="J75" i="8" s="1"/>
  <c r="M75" i="8" s="1"/>
  <c r="F73" i="8"/>
  <c r="H73" i="8" s="1"/>
  <c r="M73" i="8" s="1"/>
  <c r="F72" i="8"/>
  <c r="H72" i="8" s="1"/>
  <c r="M72" i="8" s="1"/>
  <c r="F70" i="8"/>
  <c r="L70" i="8" s="1"/>
  <c r="M70" i="8" s="1"/>
  <c r="F69" i="8"/>
  <c r="J69" i="8" s="1"/>
  <c r="M69" i="8" s="1"/>
  <c r="F38" i="8"/>
  <c r="E25" i="8" l="1"/>
  <c r="E22" i="8"/>
  <c r="E21" i="8"/>
  <c r="F67" i="8" l="1"/>
  <c r="H67" i="8" s="1"/>
  <c r="M67" i="8" s="1"/>
  <c r="F66" i="8"/>
  <c r="H66" i="8" s="1"/>
  <c r="M66" i="8" s="1"/>
  <c r="F64" i="8"/>
  <c r="L64" i="8" s="1"/>
  <c r="M64" i="8" s="1"/>
  <c r="F63" i="8"/>
  <c r="J63" i="8" s="1"/>
  <c r="M63" i="8" s="1"/>
  <c r="F61" i="8"/>
  <c r="H61" i="8" s="1"/>
  <c r="M61" i="8" s="1"/>
  <c r="F60" i="8"/>
  <c r="F58" i="8"/>
  <c r="L58" i="8" s="1"/>
  <c r="M58" i="8" s="1"/>
  <c r="F57" i="8"/>
  <c r="J57" i="8" s="1"/>
  <c r="M57" i="8" s="1"/>
  <c r="F49" i="8"/>
  <c r="H49" i="8" s="1"/>
  <c r="M49" i="8" s="1"/>
  <c r="F48" i="8"/>
  <c r="H48" i="8" s="1"/>
  <c r="M48" i="8" s="1"/>
  <c r="F46" i="8"/>
  <c r="L46" i="8" s="1"/>
  <c r="M46" i="8" s="1"/>
  <c r="F45" i="8"/>
  <c r="J45" i="8" s="1"/>
  <c r="M45" i="8" s="1"/>
  <c r="F55" i="8"/>
  <c r="H55" i="8" s="1"/>
  <c r="M55" i="8" s="1"/>
  <c r="F54" i="8"/>
  <c r="F52" i="8"/>
  <c r="L52" i="8" s="1"/>
  <c r="M52" i="8" s="1"/>
  <c r="F51" i="8"/>
  <c r="J51" i="8" s="1"/>
  <c r="M51" i="8" s="1"/>
  <c r="H42" i="8"/>
  <c r="M42" i="8" s="1"/>
  <c r="F39" i="8"/>
  <c r="J39" i="8" s="1"/>
  <c r="M39" i="8" s="1"/>
  <c r="E31" i="8"/>
  <c r="F31" i="8" s="1"/>
  <c r="H31" i="8" s="1"/>
  <c r="M31" i="8" s="1"/>
  <c r="E30" i="8"/>
  <c r="F30" i="8" s="1"/>
  <c r="H30" i="8" s="1"/>
  <c r="M30" i="8" s="1"/>
  <c r="E28" i="8"/>
  <c r="F28" i="8" s="1"/>
  <c r="L28" i="8" s="1"/>
  <c r="M28" i="8" s="1"/>
  <c r="E27" i="8"/>
  <c r="F27" i="8" s="1"/>
  <c r="J27" i="8" s="1"/>
  <c r="M27" i="8" s="1"/>
  <c r="F25" i="8"/>
  <c r="H25" i="8" s="1"/>
  <c r="M25" i="8" s="1"/>
  <c r="E24" i="8"/>
  <c r="F24" i="8" s="1"/>
  <c r="H24" i="8" s="1"/>
  <c r="F22" i="8"/>
  <c r="L22" i="8" s="1"/>
  <c r="M22" i="8" s="1"/>
  <c r="F21" i="8"/>
  <c r="J21" i="8" s="1"/>
  <c r="M21" i="8" s="1"/>
  <c r="E16" i="8"/>
  <c r="E15" i="8"/>
  <c r="F15" i="8" s="1"/>
  <c r="E14" i="8"/>
  <c r="E12" i="8"/>
  <c r="F12" i="8" s="1"/>
  <c r="L12" i="8" s="1"/>
  <c r="M12" i="8" s="1"/>
  <c r="E11" i="8"/>
  <c r="F11" i="8" s="1"/>
  <c r="L11" i="8" s="1"/>
  <c r="E10" i="8"/>
  <c r="F10" i="8" s="1"/>
  <c r="J10" i="8" s="1"/>
  <c r="M24" i="8" l="1"/>
  <c r="M10" i="8"/>
  <c r="M11" i="8"/>
  <c r="F14" i="8"/>
  <c r="J14" i="8" s="1"/>
  <c r="M14" i="8" s="1"/>
  <c r="H60" i="8"/>
  <c r="M60" i="8" s="1"/>
  <c r="L15" i="8"/>
  <c r="M15" i="8" s="1"/>
  <c r="F43" i="8"/>
  <c r="H43" i="8" s="1"/>
  <c r="M43" i="8" s="1"/>
  <c r="F16" i="8"/>
  <c r="L16" i="8" s="1"/>
  <c r="M16" i="8" s="1"/>
  <c r="H54" i="8"/>
  <c r="M54" i="8" s="1"/>
  <c r="F40" i="8"/>
  <c r="L40" i="8" s="1"/>
  <c r="M40" i="8" s="1"/>
  <c r="L95" i="8" l="1"/>
  <c r="J95" i="8"/>
  <c r="G11" i="5" s="1"/>
  <c r="M95" i="8"/>
  <c r="H95" i="8"/>
  <c r="H96" i="8" s="1"/>
  <c r="M96" i="8" s="1"/>
  <c r="M97" i="8" l="1"/>
  <c r="D7" i="5" s="1"/>
  <c r="H11" i="5" l="1"/>
  <c r="D8" i="5" l="1"/>
  <c r="D10" i="5" s="1"/>
  <c r="H7" i="5"/>
  <c r="H8" i="5" s="1"/>
  <c r="D12" i="5" l="1"/>
  <c r="G9" i="5"/>
  <c r="G10" i="5" s="1"/>
  <c r="G12" i="5" s="1"/>
  <c r="H9" i="5" l="1"/>
  <c r="H10" i="5" s="1"/>
  <c r="H12" i="5" s="1"/>
</calcChain>
</file>

<file path=xl/sharedStrings.xml><?xml version="1.0" encoding="utf-8"?>
<sst xmlns="http://schemas.openxmlformats.org/spreadsheetml/2006/main" count="239" uniqueCount="114">
  <si>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</si>
  <si>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</si>
  <si>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</si>
  <si>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</si>
  <si>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</si>
  <si>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</si>
  <si>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</si>
  <si>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</si>
  <si>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</si>
  <si>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</si>
  <si>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</si>
  <si>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</si>
  <si>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</si>
  <si>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</si>
  <si>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</si>
  <si>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</si>
  <si>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</si>
  <si>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</si>
  <si>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</si>
  <si>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</si>
  <si>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</si>
  <si>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</si>
  <si>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</si>
  <si>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</si>
  <si>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</si>
  <si>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</si>
  <si>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</si>
  <si>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</si>
  <si>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ხარჯთაღრიცხვა N1-1</t>
  </si>
  <si>
    <t xml:space="preserve"> N</t>
  </si>
  <si>
    <t>ხარჯთაღიცხვის N</t>
  </si>
  <si>
    <t>ხარჯთაღიცხვის დასახელება</t>
  </si>
  <si>
    <t>სამშენებლო სამუშაოები</t>
  </si>
  <si>
    <t xml:space="preserve">სამონტაჟო სამუშაოები </t>
  </si>
  <si>
    <t>მოწყობილობა</t>
  </si>
  <si>
    <t>სხვადასხვა ხარჯები</t>
  </si>
  <si>
    <t>გაუთვალისწინებელი ხარჯები 3%</t>
  </si>
  <si>
    <t>სულ ხარჯთაღიცხვით</t>
  </si>
  <si>
    <t>დაგროვილი საპენსიო გადასახადი (ხელფასიდან) 2%</t>
  </si>
  <si>
    <t>ც</t>
  </si>
  <si>
    <t xml:space="preserve">      სახარჯთაღრიცხვო ღირებულება (ლარი)</t>
  </si>
  <si>
    <t>საბ. ფასი</t>
  </si>
  <si>
    <t xml:space="preserve">1-31-3             1-31-14       1-118-11 </t>
  </si>
  <si>
    <t>ბულდოზერი 80 ცხ.ძ.</t>
  </si>
  <si>
    <t>სატკეპნი პნევმოსვლაზე 10ტ</t>
  </si>
  <si>
    <t>ცალი</t>
  </si>
  <si>
    <t>22-22-5</t>
  </si>
  <si>
    <t>2</t>
  </si>
  <si>
    <t>6</t>
  </si>
  <si>
    <t>სრფ 13-333</t>
  </si>
  <si>
    <t>სანგრევი ჩაქუჩი</t>
  </si>
  <si>
    <r>
      <t>კომპრესორი 5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/წთ</t>
    </r>
  </si>
  <si>
    <t>სრფ. 14-141</t>
  </si>
  <si>
    <t>სრფ 14-213</t>
  </si>
  <si>
    <t>ГЭСН-01-02-078-03                                          სრფ. 13-112</t>
  </si>
  <si>
    <t xml:space="preserve">1-84-4                     </t>
  </si>
  <si>
    <t>VI კატ. გრუნტის  დამუშავება ხელით  პნევმო ჩაქუჩით,  ამოღებული გრუნტის გვერდზე დაყრით</t>
  </si>
  <si>
    <t>გვერდზე დაყრილი გრუნტის უკუჩაყრა მექანიზმის გამოყენებით, 50 მ-ზე გადაადგილებით, დატკეპნა</t>
  </si>
  <si>
    <t xml:space="preserve">22-5-8
</t>
  </si>
  <si>
    <t xml:space="preserve">ფოლადის d=273/9მმ სწორნაკერიანი ქარხნული იზოლაციით  მილის შეძენა და მონტაჟი                                               </t>
  </si>
  <si>
    <t xml:space="preserve">ფოლადის d=273/9მმ მილი                                                        სწორნაკერიანი ქარხნული იზოლაციით  </t>
  </si>
  <si>
    <t>22-5-6</t>
  </si>
  <si>
    <t>22-24-6</t>
  </si>
  <si>
    <t>22-25-5</t>
  </si>
  <si>
    <t>22-25-3</t>
  </si>
  <si>
    <t>22-29-7</t>
  </si>
  <si>
    <t>ფოლადის მილტუჩის  შეძენა და მოწყობა d=250 მმ</t>
  </si>
  <si>
    <t>ფოლადის მილტუჩი  d=250 მმ</t>
  </si>
  <si>
    <t>1</t>
  </si>
  <si>
    <t>5</t>
  </si>
  <si>
    <t>qalaqi ozurgeTis municipaliteti, sofeli mTispiris arsebuli wyalmomaragebis sistemis da saTave nagebobis reabilitacia</t>
  </si>
  <si>
    <t>1-24-3.</t>
  </si>
  <si>
    <t>memanqaneebis Sromis danaxarji</t>
  </si>
  <si>
    <t>kac/sT</t>
  </si>
  <si>
    <t>buldozeri 80 cx. Z</t>
  </si>
  <si>
    <t>m/s</t>
  </si>
  <si>
    <r>
      <t>m</t>
    </r>
    <r>
      <rPr>
        <vertAlign val="superscript"/>
        <sz val="12"/>
        <color indexed="8"/>
        <rFont val="AcadNusx"/>
      </rPr>
      <t>3</t>
    </r>
  </si>
  <si>
    <t xml:space="preserve">ფოლადის სწორნაკერიანი ქარხნული იზოლაციით  d=219/5 მმ   მილის   შეძენა, მონტაჟი </t>
  </si>
  <si>
    <t>ფოლადის სწორნაკერიანი ქარხნული იზოლაციით  d=219/5 მმ   მილი</t>
  </si>
  <si>
    <r>
      <t>ფოლადის მუხლი d=250/9მმ  45</t>
    </r>
    <r>
      <rPr>
        <vertAlign val="superscript"/>
        <sz val="12"/>
        <rFont val="Sylfaen"/>
        <family val="1"/>
      </rPr>
      <t>0</t>
    </r>
  </si>
  <si>
    <r>
      <t>ფოლადის მუხლის  შეძენა და მოწყობა d=250/9მმ  45</t>
    </r>
    <r>
      <rPr>
        <vertAlign val="superscript"/>
        <sz val="12"/>
        <rFont val="Sylfaen"/>
        <family val="1"/>
      </rPr>
      <t xml:space="preserve">0  </t>
    </r>
    <r>
      <rPr>
        <sz val="12"/>
        <rFont val="Sylfaen"/>
        <family val="1"/>
        <charset val="204"/>
      </rPr>
      <t>(1 ცალი)</t>
    </r>
  </si>
  <si>
    <t>თუჯის მექანიკური ურდულის  შეძენა და მონტაჟი d=200 მმ PN10</t>
  </si>
  <si>
    <t>თუჯის მექანიკური ურდული  d=200 მმ PN10</t>
  </si>
  <si>
    <t>ფოლადის  მექანიკური ურდულის  შეძენა და მონტაჟი d=250 მმ PN10</t>
  </si>
  <si>
    <t>ფოლადის მექანიკური ურდული  d=250 მმ PN10</t>
  </si>
  <si>
    <t>ფოლადის მილტუჩის  შეძენა და მოწყობა d=200 მმ</t>
  </si>
  <si>
    <t>ფოლადის მილტუჩი  d=200 მმ</t>
  </si>
  <si>
    <t>ფოლადის მილტუჩის  შეძენა და მოწყობა d=150 მმ</t>
  </si>
  <si>
    <t>ფოლადის მილტუჩი  d=150 მმ</t>
  </si>
  <si>
    <t>თუჯის მექანიკური ურდულის  შეძენა და მონტაჟი d=150 მმ PN10</t>
  </si>
  <si>
    <t>თუჯის მექანიკური ურდული  d=150 მმ PN10</t>
  </si>
  <si>
    <t xml:space="preserve">ფოლადის გარსაცმი მილის  d=426/7 მმ   მილის   შეძენა, მონტაჟი </t>
  </si>
  <si>
    <t>ფოლადის გარსაცმი მილი  d=426/7 მმ   მილი</t>
  </si>
  <si>
    <t>დარჩენილი გრუნტის ადგილზე მოსწორება</t>
  </si>
  <si>
    <t xml:space="preserve">ფოლადის მილყელი d=150 მმ  </t>
  </si>
  <si>
    <t>ფოლადის მილყელის შეძენა და მოწყობა d=150 მმ (1 ცალი)  L=0.25 მ</t>
  </si>
  <si>
    <t>მანქ/სთ</t>
  </si>
  <si>
    <t>სრფ. 5.1-128</t>
  </si>
  <si>
    <r>
      <t>მ</t>
    </r>
    <r>
      <rPr>
        <vertAlign val="superscript"/>
        <sz val="12"/>
        <rFont val="Sylfaen"/>
        <family val="1"/>
      </rPr>
      <t>2</t>
    </r>
  </si>
  <si>
    <t>6-26-1</t>
  </si>
  <si>
    <t xml:space="preserve">შრომატევადობა  </t>
  </si>
  <si>
    <t>სრფ.                                            4.1-349</t>
  </si>
  <si>
    <t>სრფ.                                           5.1-14</t>
  </si>
  <si>
    <t>ფიცარი  ჩამოგანული III ხ.  25-32 მმ</t>
  </si>
  <si>
    <t>სრფ.                                           5.1-17</t>
  </si>
  <si>
    <t>ფიცარი  ჩამოგანული III ხ.  40 მმ</t>
  </si>
  <si>
    <t xml:space="preserve">ბეტონი B-35 </t>
  </si>
  <si>
    <t>სრფ. 1.1-3</t>
  </si>
  <si>
    <t xml:space="preserve">არმატურა   АIII  A500c  კლასის  </t>
  </si>
  <si>
    <t>მომოლითური რკ/ბეტონის კედლის აღდგენა   ბეტონი  B-35  არმატურა   АIII   A500c</t>
  </si>
  <si>
    <t>საყალიბე ფარი 25 მმ</t>
  </si>
  <si>
    <t>ხარჯთაღრიცხვა N 1-1 ტექნოლოგიური ნაწილი</t>
  </si>
  <si>
    <t>ტექნოლოგიური ნაწილი</t>
  </si>
  <si>
    <r>
      <t>qalaqi ozurgeTis municipaliteti, sofeli mTispiris arsebuli wyalmomaragebis sistemis da saTave nagebobis reabilitacia (</t>
    </r>
    <r>
      <rPr>
        <b/>
        <sz val="12"/>
        <rFont val="Arial"/>
        <family val="2"/>
      </rPr>
      <t>CENN</t>
    </r>
    <r>
      <rPr>
        <b/>
        <sz val="12"/>
        <rFont val="AcadMtavr"/>
      </rPr>
      <t>-ის ნაწილი)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</si>
</sst>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_(* #,##0.0_);_(* \(#,##0.0\);_(* &quot;-&quot;??_);_(@_)"/>
    <numFmt numFmtId="170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0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1"/>
      <name val="Sylfaen"/>
      <family val="1"/>
      <charset val="204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  <charset val="204"/>
    </font>
    <font>
      <sz val="12"/>
      <name val="AcadNusx"/>
    </font>
    <font>
      <b/>
      <sz val="12"/>
      <name val="AcadMtavr"/>
    </font>
    <font>
      <sz val="12"/>
      <color indexed="8"/>
      <name val="AcadNusx"/>
    </font>
    <font>
      <vertAlign val="superscript"/>
      <sz val="12"/>
      <color indexed="8"/>
      <name val="AcadNusx"/>
    </font>
    <font>
      <sz val="11"/>
      <name val="Sylfaen"/>
      <family val="1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273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1" fontId="4" fillId="2" borderId="11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2" fillId="2" borderId="0" xfId="1" applyFill="1"/>
    <xf numFmtId="0" fontId="11" fillId="2" borderId="14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14" xfId="1" applyFont="1" applyFill="1" applyBorder="1" applyAlignment="1" applyProtection="1">
      <alignment horizontal="center" vertical="center"/>
      <protection locked="0"/>
    </xf>
    <xf numFmtId="0" fontId="11" fillId="2" borderId="14" xfId="1" applyFont="1" applyFill="1" applyBorder="1" applyAlignment="1" applyProtection="1">
      <alignment horizontal="center" vertical="center" wrapText="1"/>
      <protection locked="0"/>
    </xf>
    <xf numFmtId="0" fontId="8" fillId="2" borderId="14" xfId="1" applyFont="1" applyFill="1" applyBorder="1" applyAlignment="1" applyProtection="1">
      <alignment vertical="center" wrapText="1"/>
      <protection locked="0"/>
    </xf>
    <xf numFmtId="0" fontId="8" fillId="2" borderId="1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/>
    </xf>
    <xf numFmtId="0" fontId="8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8" fillId="2" borderId="11" xfId="1" applyFont="1" applyFill="1" applyBorder="1" applyAlignment="1" applyProtection="1">
      <alignment horizontal="center" vertical="center"/>
      <protection locked="0"/>
    </xf>
    <xf numFmtId="0" fontId="12" fillId="2" borderId="11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9" fontId="8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2" xfId="3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4" fillId="0" borderId="0" xfId="5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1" applyFont="1" applyFill="1" applyBorder="1" applyAlignment="1">
      <alignment vertical="center"/>
    </xf>
    <xf numFmtId="0" fontId="4" fillId="0" borderId="11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6" xfId="5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6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3" borderId="14" xfId="2" applyFont="1" applyFill="1" applyBorder="1" applyAlignment="1">
      <alignment horizontal="left" vertical="center" wrapText="1"/>
    </xf>
    <xf numFmtId="0" fontId="4" fillId="3" borderId="14" xfId="2" applyNumberFormat="1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vertical="center"/>
      <protection locked="0"/>
    </xf>
    <xf numFmtId="49" fontId="8" fillId="2" borderId="13" xfId="1" applyNumberFormat="1" applyFont="1" applyFill="1" applyBorder="1" applyAlignment="1">
      <alignment horizontal="center" vertical="center"/>
    </xf>
    <xf numFmtId="169" fontId="6" fillId="2" borderId="11" xfId="6" applyNumberFormat="1" applyFont="1" applyFill="1" applyBorder="1" applyAlignment="1" applyProtection="1">
      <alignment horizontal="center" vertical="center"/>
    </xf>
    <xf numFmtId="169" fontId="4" fillId="0" borderId="16" xfId="6" applyNumberFormat="1" applyFont="1" applyFill="1" applyBorder="1" applyAlignment="1">
      <alignment horizontal="center" vertical="center" wrapText="1"/>
    </xf>
    <xf numFmtId="169" fontId="3" fillId="0" borderId="11" xfId="6" applyNumberFormat="1" applyFont="1" applyFill="1" applyBorder="1" applyAlignment="1">
      <alignment horizontal="center" vertical="center" wrapText="1"/>
    </xf>
    <xf numFmtId="169" fontId="8" fillId="0" borderId="11" xfId="6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 applyProtection="1">
      <alignment horizontal="center" vertical="center"/>
      <protection locked="0"/>
    </xf>
    <xf numFmtId="166" fontId="8" fillId="2" borderId="14" xfId="0" applyNumberFormat="1" applyFont="1" applyFill="1" applyBorder="1" applyAlignment="1" applyProtection="1">
      <alignment horizontal="center" vertical="center"/>
    </xf>
    <xf numFmtId="2" fontId="8" fillId="2" borderId="14" xfId="0" applyNumberFormat="1" applyFont="1" applyFill="1" applyBorder="1" applyAlignment="1" applyProtection="1">
      <alignment horizontal="center" vertical="center"/>
    </xf>
    <xf numFmtId="2" fontId="8" fillId="2" borderId="15" xfId="0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167" fontId="4" fillId="2" borderId="14" xfId="1" applyNumberFormat="1" applyFont="1" applyFill="1" applyBorder="1" applyAlignment="1" applyProtection="1">
      <alignment horizontal="center" vertical="center"/>
    </xf>
    <xf numFmtId="2" fontId="4" fillId="2" borderId="14" xfId="1" applyNumberFormat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2" fontId="8" fillId="2" borderId="15" xfId="1" applyNumberFormat="1" applyFont="1" applyFill="1" applyBorder="1" applyAlignment="1" applyProtection="1">
      <alignment horizontal="center" vertical="center"/>
    </xf>
    <xf numFmtId="170" fontId="8" fillId="2" borderId="11" xfId="6" applyNumberFormat="1" applyFont="1" applyFill="1" applyBorder="1" applyAlignment="1" applyProtection="1">
      <alignment horizontal="center" vertical="center"/>
    </xf>
    <xf numFmtId="169" fontId="6" fillId="2" borderId="11" xfId="6" applyNumberFormat="1" applyFont="1" applyFill="1" applyBorder="1" applyAlignment="1" applyProtection="1">
      <alignment horizontal="right" vertical="center"/>
    </xf>
    <xf numFmtId="169" fontId="6" fillId="2" borderId="11" xfId="6" applyNumberFormat="1" applyFont="1" applyFill="1" applyBorder="1" applyAlignment="1" applyProtection="1">
      <alignment horizontal="left" vertical="center"/>
    </xf>
    <xf numFmtId="169" fontId="6" fillId="2" borderId="12" xfId="6" applyNumberFormat="1" applyFont="1" applyFill="1" applyBorder="1" applyAlignment="1" applyProtection="1">
      <alignment horizontal="center" vertical="center"/>
    </xf>
    <xf numFmtId="166" fontId="4" fillId="2" borderId="14" xfId="1" applyNumberFormat="1" applyFont="1" applyFill="1" applyBorder="1" applyAlignment="1" applyProtection="1">
      <alignment horizontal="center" vertical="center"/>
    </xf>
    <xf numFmtId="169" fontId="4" fillId="0" borderId="3" xfId="6" applyNumberFormat="1" applyFont="1" applyFill="1" applyBorder="1" applyAlignment="1">
      <alignment horizontal="center" vertical="center"/>
    </xf>
    <xf numFmtId="169" fontId="4" fillId="0" borderId="3" xfId="6" applyNumberFormat="1" applyFont="1" applyFill="1" applyBorder="1" applyAlignment="1">
      <alignment horizontal="center" vertical="center" wrapText="1"/>
    </xf>
    <xf numFmtId="169" fontId="4" fillId="0" borderId="3" xfId="6" applyNumberFormat="1" applyFont="1" applyFill="1" applyBorder="1" applyAlignment="1">
      <alignment horizontal="left" vertical="center" wrapText="1"/>
    </xf>
    <xf numFmtId="169" fontId="4" fillId="0" borderId="22" xfId="6" applyNumberFormat="1" applyFont="1" applyFill="1" applyBorder="1" applyAlignment="1">
      <alignment horizontal="center" vertical="center" wrapText="1"/>
    </xf>
    <xf numFmtId="169" fontId="6" fillId="0" borderId="11" xfId="6" applyNumberFormat="1" applyFont="1" applyFill="1" applyBorder="1" applyAlignment="1">
      <alignment horizontal="center" vertical="center"/>
    </xf>
    <xf numFmtId="169" fontId="6" fillId="0" borderId="11" xfId="6" applyNumberFormat="1" applyFont="1" applyFill="1" applyBorder="1" applyAlignment="1">
      <alignment horizontal="center" vertical="center" wrapText="1"/>
    </xf>
    <xf numFmtId="169" fontId="6" fillId="0" borderId="11" xfId="6" applyNumberFormat="1" applyFont="1" applyFill="1" applyBorder="1" applyAlignment="1">
      <alignment horizontal="left" vertical="center" wrapText="1"/>
    </xf>
    <xf numFmtId="169" fontId="6" fillId="0" borderId="12" xfId="6" applyNumberFormat="1" applyFont="1" applyFill="1" applyBorder="1" applyAlignment="1">
      <alignment horizontal="center" vertical="center" wrapText="1"/>
    </xf>
    <xf numFmtId="169" fontId="4" fillId="0" borderId="24" xfId="6" applyNumberFormat="1" applyFont="1" applyFill="1" applyBorder="1" applyAlignment="1">
      <alignment horizontal="center" vertical="center" wrapText="1"/>
    </xf>
    <xf numFmtId="169" fontId="3" fillId="0" borderId="11" xfId="6" applyNumberFormat="1" applyFont="1" applyFill="1" applyBorder="1" applyAlignment="1">
      <alignment horizontal="center" vertical="center"/>
    </xf>
    <xf numFmtId="169" fontId="4" fillId="0" borderId="11" xfId="6" applyNumberFormat="1" applyFont="1" applyFill="1" applyBorder="1" applyAlignment="1">
      <alignment horizontal="center" vertical="center"/>
    </xf>
    <xf numFmtId="169" fontId="3" fillId="0" borderId="12" xfId="6" applyNumberFormat="1" applyFont="1" applyFill="1" applyBorder="1" applyAlignment="1">
      <alignment horizontal="center" vertical="center"/>
    </xf>
    <xf numFmtId="169" fontId="8" fillId="2" borderId="7" xfId="6" applyNumberFormat="1" applyFont="1" applyFill="1" applyBorder="1" applyAlignment="1">
      <alignment horizontal="center" vertical="center"/>
    </xf>
    <xf numFmtId="0" fontId="8" fillId="2" borderId="14" xfId="1" applyFont="1" applyFill="1" applyBorder="1" applyAlignment="1" applyProtection="1">
      <alignment horizontal="center" vertical="center"/>
    </xf>
    <xf numFmtId="2" fontId="8" fillId="2" borderId="14" xfId="1" applyNumberFormat="1" applyFont="1" applyFill="1" applyBorder="1" applyAlignment="1" applyProtection="1">
      <alignment horizontal="center" vertical="center"/>
    </xf>
    <xf numFmtId="166" fontId="8" fillId="2" borderId="14" xfId="1" applyNumberFormat="1" applyFont="1" applyFill="1" applyBorder="1" applyAlignment="1" applyProtection="1">
      <alignment horizontal="center" vertical="center"/>
    </xf>
    <xf numFmtId="165" fontId="8" fillId="2" borderId="14" xfId="1" applyNumberFormat="1" applyFont="1" applyFill="1" applyBorder="1" applyAlignment="1" applyProtection="1">
      <alignment horizontal="center" vertical="center"/>
    </xf>
    <xf numFmtId="167" fontId="8" fillId="2" borderId="14" xfId="1" applyNumberFormat="1" applyFont="1" applyFill="1" applyBorder="1" applyAlignment="1" applyProtection="1">
      <alignment horizontal="center" vertical="center"/>
    </xf>
    <xf numFmtId="167" fontId="8" fillId="2" borderId="14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2" fillId="2" borderId="26" xfId="1" applyFill="1" applyBorder="1"/>
    <xf numFmtId="2" fontId="4" fillId="2" borderId="15" xfId="0" applyNumberFormat="1" applyFont="1" applyFill="1" applyBorder="1" applyAlignment="1" applyProtection="1">
      <alignment horizontal="center" vertical="center"/>
    </xf>
    <xf numFmtId="164" fontId="8" fillId="2" borderId="12" xfId="6" applyFont="1" applyFill="1" applyBorder="1" applyAlignment="1" applyProtection="1">
      <alignment horizontal="center" vertical="center"/>
    </xf>
    <xf numFmtId="0" fontId="8" fillId="3" borderId="14" xfId="2" applyFont="1" applyFill="1" applyBorder="1" applyAlignment="1">
      <alignment horizontal="left" vertical="center" wrapText="1"/>
    </xf>
    <xf numFmtId="0" fontId="8" fillId="3" borderId="14" xfId="2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2" fontId="4" fillId="2" borderId="15" xfId="1" applyNumberFormat="1" applyFont="1" applyFill="1" applyBorder="1" applyAlignment="1" applyProtection="1">
      <alignment horizontal="center" vertical="center"/>
    </xf>
    <xf numFmtId="165" fontId="8" fillId="2" borderId="14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</xf>
    <xf numFmtId="166" fontId="4" fillId="2" borderId="14" xfId="0" applyNumberFormat="1" applyFont="1" applyFill="1" applyBorder="1" applyAlignment="1" applyProtection="1">
      <alignment horizontal="center" vertical="center"/>
    </xf>
    <xf numFmtId="166" fontId="4" fillId="2" borderId="15" xfId="0" applyNumberFormat="1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 applyProtection="1">
      <alignment horizontal="center" vertical="center"/>
    </xf>
    <xf numFmtId="2" fontId="4" fillId="3" borderId="14" xfId="2" applyNumberFormat="1" applyFont="1" applyFill="1" applyBorder="1" applyAlignment="1" applyProtection="1">
      <alignment horizontal="center" vertical="center"/>
    </xf>
    <xf numFmtId="0" fontId="8" fillId="3" borderId="14" xfId="2" applyFont="1" applyFill="1" applyBorder="1" applyAlignment="1" applyProtection="1">
      <alignment horizontal="center" vertical="center"/>
    </xf>
    <xf numFmtId="1" fontId="8" fillId="3" borderId="14" xfId="2" applyNumberFormat="1" applyFont="1" applyFill="1" applyBorder="1" applyAlignment="1" applyProtection="1">
      <alignment horizontal="center" vertical="center"/>
    </xf>
    <xf numFmtId="2" fontId="8" fillId="3" borderId="14" xfId="2" applyNumberFormat="1" applyFont="1" applyFill="1" applyBorder="1" applyAlignment="1" applyProtection="1">
      <alignment horizontal="center" vertical="center"/>
    </xf>
    <xf numFmtId="0" fontId="8" fillId="2" borderId="14" xfId="2" applyNumberFormat="1" applyFont="1" applyFill="1" applyBorder="1" applyAlignment="1" applyProtection="1">
      <alignment horizontal="center" vertical="center"/>
    </xf>
    <xf numFmtId="166" fontId="8" fillId="3" borderId="14" xfId="2" applyNumberFormat="1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2" fontId="8" fillId="2" borderId="11" xfId="1" applyNumberFormat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 applyProtection="1">
      <alignment horizontal="center" vertical="center"/>
    </xf>
    <xf numFmtId="2" fontId="6" fillId="2" borderId="11" xfId="1" applyNumberFormat="1" applyFont="1" applyFill="1" applyBorder="1" applyAlignment="1" applyProtection="1">
      <alignment horizontal="center" vertical="center"/>
    </xf>
    <xf numFmtId="164" fontId="8" fillId="2" borderId="11" xfId="6" applyFont="1" applyFill="1" applyBorder="1" applyAlignment="1" applyProtection="1">
      <alignment horizontal="center" vertical="center"/>
    </xf>
    <xf numFmtId="164" fontId="6" fillId="2" borderId="11" xfId="6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2" fontId="14" fillId="2" borderId="14" xfId="2" applyNumberFormat="1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0" fontId="14" fillId="3" borderId="14" xfId="2" applyFont="1" applyFill="1" applyBorder="1" applyAlignment="1">
      <alignment horizontal="left" vertical="center" wrapText="1"/>
    </xf>
    <xf numFmtId="0" fontId="14" fillId="2" borderId="14" xfId="2" applyFont="1" applyFill="1" applyBorder="1" applyAlignment="1">
      <alignment horizontal="center" vertical="center"/>
    </xf>
    <xf numFmtId="1" fontId="14" fillId="3" borderId="14" xfId="2" applyNumberFormat="1" applyFont="1" applyFill="1" applyBorder="1" applyAlignment="1">
      <alignment horizontal="center" vertical="center"/>
    </xf>
    <xf numFmtId="2" fontId="14" fillId="2" borderId="14" xfId="2" applyNumberFormat="1" applyFont="1" applyFill="1" applyBorder="1" applyAlignment="1">
      <alignment horizontal="center" vertical="center"/>
    </xf>
    <xf numFmtId="2" fontId="14" fillId="3" borderId="14" xfId="2" applyNumberFormat="1" applyFont="1" applyFill="1" applyBorder="1" applyAlignment="1">
      <alignment horizontal="center" vertical="center"/>
    </xf>
    <xf numFmtId="2" fontId="14" fillId="2" borderId="15" xfId="2" applyNumberFormat="1" applyFont="1" applyFill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horizontal="center" vertical="center"/>
    </xf>
    <xf numFmtId="167" fontId="4" fillId="0" borderId="14" xfId="1" applyNumberFormat="1" applyFont="1" applyFill="1" applyBorder="1" applyAlignment="1" applyProtection="1">
      <alignment horizontal="center" vertical="center"/>
    </xf>
    <xf numFmtId="49" fontId="8" fillId="4" borderId="13" xfId="1" applyNumberFormat="1" applyFont="1" applyFill="1" applyBorder="1" applyAlignment="1">
      <alignment horizontal="center" vertical="center"/>
    </xf>
    <xf numFmtId="49" fontId="8" fillId="4" borderId="14" xfId="1" applyNumberFormat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left" vertical="center" wrapText="1"/>
    </xf>
    <xf numFmtId="0" fontId="8" fillId="4" borderId="14" xfId="1" applyFont="1" applyFill="1" applyBorder="1" applyAlignment="1">
      <alignment horizontal="center" vertical="center"/>
    </xf>
    <xf numFmtId="0" fontId="8" fillId="4" borderId="14" xfId="1" applyFont="1" applyFill="1" applyBorder="1" applyAlignment="1" applyProtection="1">
      <alignment horizontal="center" vertical="center"/>
    </xf>
    <xf numFmtId="2" fontId="8" fillId="4" borderId="14" xfId="1" applyNumberFormat="1" applyFont="1" applyFill="1" applyBorder="1" applyAlignment="1" applyProtection="1">
      <alignment horizontal="center" vertical="center"/>
    </xf>
    <xf numFmtId="2" fontId="8" fillId="4" borderId="15" xfId="1" applyNumberFormat="1" applyFont="1" applyFill="1" applyBorder="1" applyAlignment="1" applyProtection="1">
      <alignment horizontal="center" vertical="center"/>
    </xf>
    <xf numFmtId="49" fontId="8" fillId="4" borderId="27" xfId="1" applyNumberFormat="1" applyFont="1" applyFill="1" applyBorder="1" applyAlignment="1" applyProtection="1">
      <alignment horizontal="center" vertical="center"/>
      <protection locked="0"/>
    </xf>
    <xf numFmtId="49" fontId="8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8" xfId="1" applyFont="1" applyFill="1" applyBorder="1" applyAlignment="1" applyProtection="1">
      <alignment vertical="center" wrapText="1"/>
      <protection locked="0"/>
    </xf>
    <xf numFmtId="0" fontId="8" fillId="4" borderId="28" xfId="1" applyFont="1" applyFill="1" applyBorder="1" applyAlignment="1" applyProtection="1">
      <alignment horizontal="center" vertical="center"/>
      <protection locked="0"/>
    </xf>
    <xf numFmtId="0" fontId="8" fillId="4" borderId="28" xfId="1" applyFont="1" applyFill="1" applyBorder="1" applyAlignment="1" applyProtection="1">
      <alignment horizontal="center" vertical="center"/>
    </xf>
    <xf numFmtId="2" fontId="8" fillId="4" borderId="28" xfId="1" applyNumberFormat="1" applyFont="1" applyFill="1" applyBorder="1" applyAlignment="1" applyProtection="1">
      <alignment horizontal="center" vertical="center"/>
    </xf>
    <xf numFmtId="2" fontId="8" fillId="4" borderId="29" xfId="1" applyNumberFormat="1" applyFont="1" applyFill="1" applyBorder="1" applyAlignment="1" applyProtection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2" fontId="4" fillId="4" borderId="14" xfId="2" applyNumberFormat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vertical="center" wrapText="1"/>
    </xf>
    <xf numFmtId="0" fontId="4" fillId="4" borderId="14" xfId="1" applyFont="1" applyFill="1" applyBorder="1" applyAlignment="1">
      <alignment horizontal="center" vertical="center"/>
    </xf>
    <xf numFmtId="0" fontId="4" fillId="4" borderId="14" xfId="1" applyFont="1" applyFill="1" applyBorder="1" applyAlignment="1" applyProtection="1">
      <alignment horizontal="center" vertical="center"/>
    </xf>
    <xf numFmtId="166" fontId="4" fillId="4" borderId="14" xfId="1" applyNumberFormat="1" applyFont="1" applyFill="1" applyBorder="1" applyAlignment="1" applyProtection="1">
      <alignment horizontal="center" vertical="center"/>
    </xf>
    <xf numFmtId="2" fontId="4" fillId="4" borderId="14" xfId="1" applyNumberFormat="1" applyFont="1" applyFill="1" applyBorder="1" applyAlignment="1" applyProtection="1">
      <alignment horizontal="center" vertical="center"/>
    </xf>
    <xf numFmtId="2" fontId="4" fillId="4" borderId="15" xfId="1" applyNumberFormat="1" applyFont="1" applyFill="1" applyBorder="1" applyAlignment="1" applyProtection="1">
      <alignment horizontal="center" vertical="center"/>
    </xf>
    <xf numFmtId="0" fontId="14" fillId="4" borderId="13" xfId="2" applyFont="1" applyFill="1" applyBorder="1" applyAlignment="1">
      <alignment horizontal="center" vertical="center" wrapText="1"/>
    </xf>
    <xf numFmtId="2" fontId="14" fillId="4" borderId="14" xfId="2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4" fillId="4" borderId="14" xfId="2" applyFont="1" applyFill="1" applyBorder="1" applyAlignment="1">
      <alignment horizontal="center" vertical="center" wrapText="1"/>
    </xf>
    <xf numFmtId="167" fontId="16" fillId="4" borderId="14" xfId="0" applyNumberFormat="1" applyFont="1" applyFill="1" applyBorder="1" applyAlignment="1">
      <alignment horizontal="center" vertical="center" wrapText="1"/>
    </xf>
    <xf numFmtId="1" fontId="14" fillId="4" borderId="14" xfId="2" applyNumberFormat="1" applyFont="1" applyFill="1" applyBorder="1" applyAlignment="1">
      <alignment horizontal="center" vertical="center" wrapText="1"/>
    </xf>
    <xf numFmtId="2" fontId="14" fillId="4" borderId="15" xfId="2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/>
    </xf>
    <xf numFmtId="2" fontId="8" fillId="4" borderId="14" xfId="2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</xf>
    <xf numFmtId="166" fontId="8" fillId="4" borderId="14" xfId="0" applyNumberFormat="1" applyFont="1" applyFill="1" applyBorder="1" applyAlignment="1" applyProtection="1">
      <alignment horizontal="center" vertical="center"/>
    </xf>
    <xf numFmtId="2" fontId="8" fillId="4" borderId="14" xfId="0" applyNumberFormat="1" applyFont="1" applyFill="1" applyBorder="1" applyAlignment="1" applyProtection="1">
      <alignment horizontal="center" vertical="center"/>
    </xf>
    <xf numFmtId="2" fontId="8" fillId="4" borderId="15" xfId="0" applyNumberFormat="1" applyFont="1" applyFill="1" applyBorder="1" applyAlignment="1" applyProtection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 wrapText="1"/>
    </xf>
    <xf numFmtId="167" fontId="4" fillId="4" borderId="14" xfId="3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6" fontId="4" fillId="4" borderId="14" xfId="3" applyNumberFormat="1" applyFont="1" applyFill="1" applyBorder="1" applyAlignment="1" applyProtection="1">
      <alignment horizontal="center" vertical="center"/>
    </xf>
    <xf numFmtId="2" fontId="4" fillId="4" borderId="14" xfId="0" applyNumberFormat="1" applyFont="1" applyFill="1" applyBorder="1" applyAlignment="1" applyProtection="1">
      <alignment horizontal="center" vertical="center"/>
    </xf>
    <xf numFmtId="2" fontId="4" fillId="4" borderId="15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2" fontId="8" fillId="2" borderId="25" xfId="1" applyNumberFormat="1" applyFont="1" applyFill="1" applyBorder="1" applyAlignment="1">
      <alignment horizontal="center" vertical="center"/>
    </xf>
    <xf numFmtId="166" fontId="4" fillId="2" borderId="14" xfId="1" applyNumberFormat="1" applyFont="1" applyFill="1" applyBorder="1" applyAlignment="1">
      <alignment horizontal="center" vertical="center"/>
    </xf>
    <xf numFmtId="167" fontId="4" fillId="2" borderId="14" xfId="1" applyNumberFormat="1" applyFont="1" applyFill="1" applyBorder="1" applyAlignment="1">
      <alignment horizontal="center" vertical="center"/>
    </xf>
    <xf numFmtId="167" fontId="4" fillId="4" borderId="14" xfId="3" applyNumberFormat="1" applyFont="1" applyFill="1" applyBorder="1" applyAlignment="1">
      <alignment horizontal="center" vertical="center"/>
    </xf>
    <xf numFmtId="2" fontId="4" fillId="4" borderId="14" xfId="1" applyNumberFormat="1" applyFont="1" applyFill="1" applyBorder="1" applyAlignment="1">
      <alignment horizontal="center" vertical="center"/>
    </xf>
    <xf numFmtId="2" fontId="8" fillId="4" borderId="25" xfId="1" applyNumberFormat="1" applyFont="1" applyFill="1" applyBorder="1" applyAlignment="1">
      <alignment horizontal="center" vertical="center"/>
    </xf>
    <xf numFmtId="2" fontId="8" fillId="2" borderId="15" xfId="7" applyNumberFormat="1" applyFont="1" applyFill="1" applyBorder="1" applyAlignment="1">
      <alignment horizontal="center" vertical="center"/>
    </xf>
    <xf numFmtId="49" fontId="8" fillId="4" borderId="14" xfId="2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167" fontId="8" fillId="2" borderId="14" xfId="0" applyNumberFormat="1" applyFont="1" applyFill="1" applyBorder="1" applyAlignment="1">
      <alignment horizontal="center" vertical="center"/>
    </xf>
    <xf numFmtId="2" fontId="8" fillId="2" borderId="1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 wrapText="1"/>
    </xf>
    <xf numFmtId="2" fontId="8" fillId="2" borderId="0" xfId="0" applyNumberFormat="1" applyFont="1" applyFill="1" applyAlignment="1">
      <alignment horizontal="center" vertical="center"/>
    </xf>
    <xf numFmtId="2" fontId="4" fillId="2" borderId="0" xfId="7" applyNumberFormat="1" applyFont="1" applyFill="1" applyAlignment="1">
      <alignment horizontal="center" vertical="center"/>
    </xf>
    <xf numFmtId="0" fontId="8" fillId="2" borderId="0" xfId="0" applyFont="1" applyFill="1"/>
    <xf numFmtId="0" fontId="18" fillId="2" borderId="14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 readingOrder="1"/>
    </xf>
    <xf numFmtId="0" fontId="8" fillId="4" borderId="13" xfId="0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 wrapText="1" readingOrder="1"/>
    </xf>
    <xf numFmtId="0" fontId="15" fillId="3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Normal" xfId="0" builtinId="0"/>
    <cellStyle name="Normal 2" xfId="1"/>
    <cellStyle name="Normal 2 3" xfId="7"/>
    <cellStyle name="Normal 3 2" xfId="4"/>
    <cellStyle name="Normal 5" xfId="8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tabSelected="1" zoomScaleNormal="100" workbookViewId="0">
      <selection activeCell="E11" sqref="E11"/>
    </sheetView>
  </sheetViews>
  <sheetFormatPr defaultColWidth="9.109375" defaultRowHeight="16.2"/>
  <cols>
    <col min="1" max="1" width="3.44140625" style="43" customWidth="1"/>
    <col min="2" max="2" width="22.44140625" style="43" customWidth="1"/>
    <col min="3" max="3" width="41.44140625" style="43" customWidth="1"/>
    <col min="4" max="4" width="19.6640625" style="60" customWidth="1"/>
    <col min="5" max="5" width="12.33203125" style="61" customWidth="1"/>
    <col min="6" max="6" width="9.109375" style="62" customWidth="1"/>
    <col min="7" max="7" width="17.109375" style="63" customWidth="1"/>
    <col min="8" max="8" width="20.33203125" style="43" customWidth="1"/>
    <col min="9" max="16384" width="9.109375" style="43"/>
  </cols>
  <sheetData>
    <row r="1" spans="1:13" s="42" customFormat="1" ht="44.25" customHeight="1">
      <c r="A1" s="248" t="s">
        <v>113</v>
      </c>
      <c r="B1" s="248"/>
      <c r="C1" s="248"/>
      <c r="D1" s="248"/>
      <c r="E1" s="248"/>
      <c r="F1" s="248"/>
      <c r="G1" s="248"/>
      <c r="H1" s="248"/>
      <c r="I1" s="41"/>
      <c r="J1" s="41"/>
      <c r="K1" s="41"/>
      <c r="L1" s="41"/>
      <c r="M1" s="41"/>
    </row>
    <row r="2" spans="1:13" ht="16.8" thickBot="1">
      <c r="C2" s="44"/>
      <c r="D2" s="249"/>
      <c r="E2" s="249"/>
      <c r="F2" s="249"/>
      <c r="G2" s="249"/>
      <c r="H2" s="249"/>
    </row>
    <row r="3" spans="1:13" ht="15.75" customHeight="1">
      <c r="A3" s="250" t="s">
        <v>29</v>
      </c>
      <c r="B3" s="253" t="s">
        <v>30</v>
      </c>
      <c r="C3" s="253" t="s">
        <v>31</v>
      </c>
      <c r="D3" s="256" t="s">
        <v>40</v>
      </c>
      <c r="E3" s="257"/>
      <c r="F3" s="257"/>
      <c r="G3" s="257"/>
      <c r="H3" s="258"/>
    </row>
    <row r="4" spans="1:13" ht="23.25" customHeight="1">
      <c r="A4" s="251"/>
      <c r="B4" s="254"/>
      <c r="C4" s="254"/>
      <c r="D4" s="259" t="s">
        <v>32</v>
      </c>
      <c r="E4" s="260" t="s">
        <v>33</v>
      </c>
      <c r="F4" s="259" t="s">
        <v>34</v>
      </c>
      <c r="G4" s="259" t="s">
        <v>35</v>
      </c>
      <c r="H4" s="262" t="s">
        <v>27</v>
      </c>
    </row>
    <row r="5" spans="1:13" ht="36" customHeight="1" thickBot="1">
      <c r="A5" s="252"/>
      <c r="B5" s="255"/>
      <c r="C5" s="255"/>
      <c r="D5" s="255"/>
      <c r="E5" s="261"/>
      <c r="F5" s="255"/>
      <c r="G5" s="255"/>
      <c r="H5" s="263"/>
    </row>
    <row r="6" spans="1:13" ht="22.5" customHeight="1" thickBot="1">
      <c r="A6" s="45">
        <v>1</v>
      </c>
      <c r="B6" s="46">
        <v>2</v>
      </c>
      <c r="C6" s="47">
        <v>3</v>
      </c>
      <c r="D6" s="46">
        <v>4</v>
      </c>
      <c r="E6" s="48">
        <v>5</v>
      </c>
      <c r="F6" s="46">
        <v>6</v>
      </c>
      <c r="G6" s="46">
        <v>7</v>
      </c>
      <c r="H6" s="49">
        <v>8</v>
      </c>
    </row>
    <row r="7" spans="1:13" ht="45" customHeight="1" thickBot="1">
      <c r="A7" s="50">
        <v>1</v>
      </c>
      <c r="B7" s="51" t="s">
        <v>28</v>
      </c>
      <c r="C7" s="52" t="s">
        <v>112</v>
      </c>
      <c r="D7" s="109">
        <f>'N1-1 insp'!M97</f>
        <v>0</v>
      </c>
      <c r="E7" s="110"/>
      <c r="F7" s="110"/>
      <c r="G7" s="111"/>
      <c r="H7" s="112">
        <f>D7</f>
        <v>0</v>
      </c>
    </row>
    <row r="8" spans="1:13" ht="24" customHeight="1" thickBot="1">
      <c r="A8" s="53"/>
      <c r="B8" s="54"/>
      <c r="C8" s="55" t="s">
        <v>27</v>
      </c>
      <c r="D8" s="113">
        <f>SUM(D7:D7)</f>
        <v>0</v>
      </c>
      <c r="E8" s="114"/>
      <c r="F8" s="114"/>
      <c r="G8" s="115"/>
      <c r="H8" s="116">
        <f>SUM(H7:H7)</f>
        <v>0</v>
      </c>
    </row>
    <row r="9" spans="1:13" ht="24" customHeight="1" thickBot="1">
      <c r="A9" s="66"/>
      <c r="B9" s="67"/>
      <c r="C9" s="68" t="s">
        <v>36</v>
      </c>
      <c r="D9" s="86"/>
      <c r="E9" s="86"/>
      <c r="F9" s="86"/>
      <c r="G9" s="86">
        <f>H8*0.03</f>
        <v>0</v>
      </c>
      <c r="H9" s="117">
        <f>G9</f>
        <v>0</v>
      </c>
    </row>
    <row r="10" spans="1:13" ht="24" customHeight="1" thickBot="1">
      <c r="A10" s="64"/>
      <c r="B10" s="65"/>
      <c r="C10" s="69" t="s">
        <v>11</v>
      </c>
      <c r="D10" s="118">
        <f>D8</f>
        <v>0</v>
      </c>
      <c r="E10" s="119"/>
      <c r="F10" s="119"/>
      <c r="G10" s="87">
        <f>G9</f>
        <v>0</v>
      </c>
      <c r="H10" s="120">
        <f>H8+H9</f>
        <v>0</v>
      </c>
    </row>
    <row r="11" spans="1:13" ht="33" thickBot="1">
      <c r="A11" s="64"/>
      <c r="B11" s="65"/>
      <c r="C11" s="32" t="s">
        <v>38</v>
      </c>
      <c r="D11" s="121"/>
      <c r="E11" s="119"/>
      <c r="F11" s="119"/>
      <c r="G11" s="88">
        <f>'N1-1 insp'!J95*2%</f>
        <v>0</v>
      </c>
      <c r="H11" s="120">
        <f>G11</f>
        <v>0</v>
      </c>
    </row>
    <row r="12" spans="1:13" ht="25.5" customHeight="1" thickBot="1">
      <c r="A12" s="64"/>
      <c r="B12" s="65"/>
      <c r="C12" s="69" t="s">
        <v>37</v>
      </c>
      <c r="D12" s="118">
        <f>D10</f>
        <v>0</v>
      </c>
      <c r="E12" s="119"/>
      <c r="F12" s="119"/>
      <c r="G12" s="87">
        <f>SUM(G10:G11)</f>
        <v>0</v>
      </c>
      <c r="H12" s="120">
        <f>H10+H11</f>
        <v>0</v>
      </c>
    </row>
    <row r="13" spans="1:13" s="56" customFormat="1" ht="17.25" customHeight="1">
      <c r="C13" s="57"/>
      <c r="D13" s="58"/>
      <c r="E13" s="58"/>
      <c r="F13" s="58"/>
      <c r="G13" s="58"/>
      <c r="H13" s="59"/>
    </row>
  </sheetData>
  <mergeCells count="11">
    <mergeCell ref="A1:H1"/>
    <mergeCell ref="D2:H2"/>
    <mergeCell ref="A3:A5"/>
    <mergeCell ref="B3:B5"/>
    <mergeCell ref="C3:C5"/>
    <mergeCell ref="D3:H3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4" orientation="landscape" r:id="rId1"/>
  <ignoredErrors>
    <ignoredError sqref="H10:H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55" zoomScaleNormal="100" zoomScaleSheetLayoutView="84" workbookViewId="0">
      <selection activeCell="I10" sqref="I10"/>
    </sheetView>
  </sheetViews>
  <sheetFormatPr defaultColWidth="9.109375" defaultRowHeight="16.2"/>
  <cols>
    <col min="1" max="1" width="6.33203125" style="99" customWidth="1"/>
    <col min="2" max="2" width="12.109375" style="35" customWidth="1"/>
    <col min="3" max="3" width="37.5546875" style="156" customWidth="1"/>
    <col min="4" max="4" width="8.5546875" style="156" customWidth="1"/>
    <col min="5" max="5" width="9.44140625" style="156" customWidth="1"/>
    <col min="6" max="6" width="12.5546875" style="156" bestFit="1" customWidth="1"/>
    <col min="7" max="7" width="10.88671875" style="156" customWidth="1"/>
    <col min="8" max="8" width="14.109375" style="156" customWidth="1"/>
    <col min="9" max="9" width="9.5546875" style="156" customWidth="1"/>
    <col min="10" max="10" width="13.109375" style="156" customWidth="1"/>
    <col min="11" max="11" width="10.109375" style="156" customWidth="1"/>
    <col min="12" max="12" width="13.44140625" style="156" customWidth="1"/>
    <col min="13" max="13" width="16.109375" style="156" customWidth="1"/>
    <col min="14" max="16384" width="9.109375" style="156"/>
  </cols>
  <sheetData>
    <row r="1" spans="1:14" ht="16.2" customHeight="1">
      <c r="A1" s="265" t="s">
        <v>70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4" ht="43.2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4" ht="6.75" customHeight="1">
      <c r="A3" s="94"/>
      <c r="B3" s="1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4" ht="25.5" customHeight="1">
      <c r="A4" s="266" t="s">
        <v>111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4" ht="6.75" customHeight="1" thickBot="1">
      <c r="A5" s="94"/>
      <c r="B5" s="1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24" customHeight="1">
      <c r="A6" s="267" t="s">
        <v>0</v>
      </c>
      <c r="B6" s="269" t="s">
        <v>1</v>
      </c>
      <c r="C6" s="264" t="s">
        <v>2</v>
      </c>
      <c r="D6" s="264" t="s">
        <v>3</v>
      </c>
      <c r="E6" s="264" t="s">
        <v>4</v>
      </c>
      <c r="F6" s="264" t="s">
        <v>5</v>
      </c>
      <c r="G6" s="272" t="s">
        <v>6</v>
      </c>
      <c r="H6" s="272"/>
      <c r="I6" s="272" t="s">
        <v>7</v>
      </c>
      <c r="J6" s="272"/>
      <c r="K6" s="264" t="s">
        <v>8</v>
      </c>
      <c r="L6" s="264"/>
      <c r="M6" s="2" t="s">
        <v>9</v>
      </c>
    </row>
    <row r="7" spans="1:14" ht="39.75" customHeight="1" thickBot="1">
      <c r="A7" s="268"/>
      <c r="B7" s="270"/>
      <c r="C7" s="271"/>
      <c r="D7" s="271"/>
      <c r="E7" s="271"/>
      <c r="F7" s="271"/>
      <c r="G7" s="3" t="s">
        <v>10</v>
      </c>
      <c r="H7" s="4" t="s">
        <v>11</v>
      </c>
      <c r="I7" s="3" t="s">
        <v>10</v>
      </c>
      <c r="J7" s="4" t="s">
        <v>11</v>
      </c>
      <c r="K7" s="3" t="s">
        <v>10</v>
      </c>
      <c r="L7" s="4" t="s">
        <v>12</v>
      </c>
      <c r="M7" s="5" t="s">
        <v>13</v>
      </c>
      <c r="N7" s="157"/>
    </row>
    <row r="8" spans="1:14" ht="16.8" thickBot="1">
      <c r="A8" s="9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7">
        <v>7</v>
      </c>
      <c r="H8" s="8">
        <v>8</v>
      </c>
      <c r="I8" s="7">
        <v>9</v>
      </c>
      <c r="J8" s="8">
        <v>10</v>
      </c>
      <c r="K8" s="7">
        <v>11</v>
      </c>
      <c r="L8" s="8">
        <v>12</v>
      </c>
      <c r="M8" s="9">
        <v>13</v>
      </c>
    </row>
    <row r="9" spans="1:14" ht="64.8">
      <c r="A9" s="181" t="s">
        <v>68</v>
      </c>
      <c r="B9" s="182" t="s">
        <v>55</v>
      </c>
      <c r="C9" s="183" t="s">
        <v>56</v>
      </c>
      <c r="D9" s="184" t="s">
        <v>14</v>
      </c>
      <c r="E9" s="185"/>
      <c r="F9" s="186">
        <v>2.88</v>
      </c>
      <c r="G9" s="185"/>
      <c r="H9" s="186"/>
      <c r="I9" s="185"/>
      <c r="J9" s="186"/>
      <c r="K9" s="185"/>
      <c r="L9" s="186"/>
      <c r="M9" s="187"/>
    </row>
    <row r="10" spans="1:14" ht="32.4">
      <c r="A10" s="90"/>
      <c r="B10" s="21"/>
      <c r="C10" s="22" t="s">
        <v>15</v>
      </c>
      <c r="D10" s="20" t="s">
        <v>16</v>
      </c>
      <c r="E10" s="92">
        <f>706/100</f>
        <v>7.06</v>
      </c>
      <c r="F10" s="123">
        <f>E10*F9</f>
        <v>20.332799999999999</v>
      </c>
      <c r="G10" s="122"/>
      <c r="H10" s="123"/>
      <c r="I10" s="124"/>
      <c r="J10" s="123">
        <f>F10*I10</f>
        <v>0</v>
      </c>
      <c r="K10" s="122"/>
      <c r="L10" s="123"/>
      <c r="M10" s="103">
        <f>H10+J10+L10</f>
        <v>0</v>
      </c>
    </row>
    <row r="11" spans="1:14" ht="21.75" customHeight="1">
      <c r="A11" s="90"/>
      <c r="B11" s="18" t="s">
        <v>49</v>
      </c>
      <c r="C11" s="19" t="s">
        <v>50</v>
      </c>
      <c r="D11" s="20" t="s">
        <v>17</v>
      </c>
      <c r="E11" s="124">
        <f>520/100</f>
        <v>5.2</v>
      </c>
      <c r="F11" s="124">
        <f>E11*F9</f>
        <v>14.975999999999999</v>
      </c>
      <c r="G11" s="122"/>
      <c r="H11" s="123"/>
      <c r="I11" s="123"/>
      <c r="J11" s="123"/>
      <c r="K11" s="92"/>
      <c r="L11" s="123">
        <f>F11*K11</f>
        <v>0</v>
      </c>
      <c r="M11" s="103">
        <f>H11+J11+L11</f>
        <v>0</v>
      </c>
    </row>
    <row r="12" spans="1:14" s="83" customFormat="1" ht="51" customHeight="1">
      <c r="A12" s="90"/>
      <c r="B12" s="21" t="s">
        <v>54</v>
      </c>
      <c r="C12" s="22" t="s">
        <v>51</v>
      </c>
      <c r="D12" s="20" t="s">
        <v>17</v>
      </c>
      <c r="E12" s="126">
        <f>90.48/100</f>
        <v>0.90480000000000005</v>
      </c>
      <c r="F12" s="123">
        <f>E12*F9</f>
        <v>2.6058240000000001</v>
      </c>
      <c r="G12" s="122"/>
      <c r="H12" s="123"/>
      <c r="I12" s="123"/>
      <c r="J12" s="123"/>
      <c r="K12" s="124"/>
      <c r="L12" s="123">
        <f>F12*K12</f>
        <v>0</v>
      </c>
      <c r="M12" s="103">
        <f>H12+J12+L12</f>
        <v>0</v>
      </c>
    </row>
    <row r="13" spans="1:14" s="17" customFormat="1" ht="55.8" customHeight="1">
      <c r="A13" s="174" t="s">
        <v>47</v>
      </c>
      <c r="B13" s="175" t="s">
        <v>42</v>
      </c>
      <c r="C13" s="176" t="s">
        <v>57</v>
      </c>
      <c r="D13" s="177" t="s">
        <v>14</v>
      </c>
      <c r="E13" s="178"/>
      <c r="F13" s="179">
        <v>2.0249999999999999</v>
      </c>
      <c r="G13" s="178"/>
      <c r="H13" s="179"/>
      <c r="I13" s="178"/>
      <c r="J13" s="179"/>
      <c r="K13" s="178"/>
      <c r="L13" s="179"/>
      <c r="M13" s="180"/>
    </row>
    <row r="14" spans="1:14" s="17" customFormat="1" ht="39" customHeight="1">
      <c r="A14" s="84"/>
      <c r="B14" s="23"/>
      <c r="C14" s="19" t="s">
        <v>15</v>
      </c>
      <c r="D14" s="16" t="s">
        <v>16</v>
      </c>
      <c r="E14" s="123">
        <f>13.4/100</f>
        <v>0.13400000000000001</v>
      </c>
      <c r="F14" s="123">
        <f>F13*E14</f>
        <v>0.27134999999999998</v>
      </c>
      <c r="G14" s="122"/>
      <c r="H14" s="123"/>
      <c r="I14" s="124"/>
      <c r="J14" s="123">
        <f>I14*F14</f>
        <v>0</v>
      </c>
      <c r="K14" s="122"/>
      <c r="L14" s="123"/>
      <c r="M14" s="103">
        <f>H14+J14+L14</f>
        <v>0</v>
      </c>
    </row>
    <row r="15" spans="1:14" s="17" customFormat="1" ht="27" customHeight="1">
      <c r="A15" s="84"/>
      <c r="B15" s="18" t="s">
        <v>52</v>
      </c>
      <c r="C15" s="19" t="s">
        <v>43</v>
      </c>
      <c r="D15" s="16" t="s">
        <v>17</v>
      </c>
      <c r="E15" s="125">
        <f>(9.21+4.97*4)/1000</f>
        <v>2.9090000000000001E-2</v>
      </c>
      <c r="F15" s="123">
        <f>F13*E15</f>
        <v>5.8907250000000001E-2</v>
      </c>
      <c r="G15" s="122"/>
      <c r="H15" s="123"/>
      <c r="I15" s="123"/>
      <c r="J15" s="123"/>
      <c r="K15" s="123"/>
      <c r="L15" s="123">
        <f>K15*F15</f>
        <v>0</v>
      </c>
      <c r="M15" s="103">
        <f>H15+J15+L15</f>
        <v>0</v>
      </c>
    </row>
    <row r="16" spans="1:14" s="17" customFormat="1" ht="29.25" customHeight="1">
      <c r="A16" s="84"/>
      <c r="B16" s="18" t="s">
        <v>53</v>
      </c>
      <c r="C16" s="19" t="s">
        <v>44</v>
      </c>
      <c r="D16" s="16" t="s">
        <v>17</v>
      </c>
      <c r="E16" s="126">
        <f>13*10/1000</f>
        <v>0.13</v>
      </c>
      <c r="F16" s="123">
        <f>E16*F13</f>
        <v>0.26324999999999998</v>
      </c>
      <c r="G16" s="122"/>
      <c r="H16" s="123"/>
      <c r="I16" s="123"/>
      <c r="J16" s="123"/>
      <c r="K16" s="123"/>
      <c r="L16" s="123">
        <f>F16*K16</f>
        <v>0</v>
      </c>
      <c r="M16" s="103">
        <f>H16+J16+L16</f>
        <v>0</v>
      </c>
    </row>
    <row r="17" spans="1:13" s="134" customFormat="1" ht="30">
      <c r="A17" s="196">
        <v>3</v>
      </c>
      <c r="B17" s="197" t="s">
        <v>71</v>
      </c>
      <c r="C17" s="198" t="s">
        <v>93</v>
      </c>
      <c r="D17" s="199" t="s">
        <v>76</v>
      </c>
      <c r="E17" s="200"/>
      <c r="F17" s="201">
        <v>0.85499999999999998</v>
      </c>
      <c r="G17" s="200"/>
      <c r="H17" s="197"/>
      <c r="I17" s="200"/>
      <c r="J17" s="197"/>
      <c r="K17" s="200"/>
      <c r="L17" s="202"/>
      <c r="M17" s="203"/>
    </row>
    <row r="18" spans="1:13" s="134" customFormat="1" ht="15">
      <c r="A18" s="158"/>
      <c r="B18" s="159"/>
      <c r="C18" s="161" t="s">
        <v>72</v>
      </c>
      <c r="D18" s="162" t="s">
        <v>73</v>
      </c>
      <c r="E18" s="163">
        <v>13.6</v>
      </c>
      <c r="F18" s="170">
        <f>F17*E18</f>
        <v>11.628</v>
      </c>
      <c r="G18" s="162"/>
      <c r="H18" s="163"/>
      <c r="I18" s="172"/>
      <c r="J18" s="163">
        <f>F18*I18</f>
        <v>0</v>
      </c>
      <c r="K18" s="162"/>
      <c r="L18" s="163"/>
      <c r="M18" s="165">
        <f>J18</f>
        <v>0</v>
      </c>
    </row>
    <row r="19" spans="1:13" s="134" customFormat="1" ht="15">
      <c r="A19" s="158"/>
      <c r="B19" s="160"/>
      <c r="C19" s="166" t="s">
        <v>74</v>
      </c>
      <c r="D19" s="164" t="s">
        <v>75</v>
      </c>
      <c r="E19" s="167">
        <v>0.13600000000000001</v>
      </c>
      <c r="F19" s="170">
        <f>F17*E19</f>
        <v>0.11628000000000001</v>
      </c>
      <c r="G19" s="164"/>
      <c r="H19" s="164"/>
      <c r="I19" s="164"/>
      <c r="J19" s="168"/>
      <c r="K19" s="169"/>
      <c r="L19" s="170">
        <f>F19*K19</f>
        <v>0</v>
      </c>
      <c r="M19" s="171">
        <f>L19</f>
        <v>0</v>
      </c>
    </row>
    <row r="20" spans="1:13" ht="54" customHeight="1">
      <c r="A20" s="188">
        <v>4</v>
      </c>
      <c r="B20" s="189" t="s">
        <v>58</v>
      </c>
      <c r="C20" s="190" t="s">
        <v>59</v>
      </c>
      <c r="D20" s="191" t="s">
        <v>24</v>
      </c>
      <c r="E20" s="192"/>
      <c r="F20" s="193">
        <v>28</v>
      </c>
      <c r="G20" s="192"/>
      <c r="H20" s="194"/>
      <c r="I20" s="192"/>
      <c r="J20" s="194"/>
      <c r="K20" s="192"/>
      <c r="L20" s="194"/>
      <c r="M20" s="195"/>
    </row>
    <row r="21" spans="1:13" ht="40.5" customHeight="1">
      <c r="A21" s="10"/>
      <c r="B21" s="11"/>
      <c r="C21" s="12" t="s">
        <v>15</v>
      </c>
      <c r="D21" s="13" t="s">
        <v>16</v>
      </c>
      <c r="E21" s="173">
        <f>594/1000</f>
        <v>0.59399999999999997</v>
      </c>
      <c r="F21" s="101">
        <f>E21*F20</f>
        <v>16.631999999999998</v>
      </c>
      <c r="G21" s="102"/>
      <c r="H21" s="101"/>
      <c r="I21" s="108"/>
      <c r="J21" s="101">
        <f>I21*F21</f>
        <v>0</v>
      </c>
      <c r="K21" s="102"/>
      <c r="L21" s="101"/>
      <c r="M21" s="135">
        <f t="shared" ref="M21:M22" si="0">H21+J21+L21</f>
        <v>0</v>
      </c>
    </row>
    <row r="22" spans="1:13" ht="24.75" customHeight="1">
      <c r="A22" s="10"/>
      <c r="B22" s="11"/>
      <c r="C22" s="81" t="s">
        <v>21</v>
      </c>
      <c r="D22" s="82" t="s">
        <v>19</v>
      </c>
      <c r="E22" s="173">
        <f>282/1000</f>
        <v>0.28199999999999997</v>
      </c>
      <c r="F22" s="101">
        <f>E22*F20</f>
        <v>7.895999999999999</v>
      </c>
      <c r="G22" s="140"/>
      <c r="H22" s="140"/>
      <c r="I22" s="140"/>
      <c r="J22" s="101"/>
      <c r="K22" s="141"/>
      <c r="L22" s="101">
        <f>K22*F22</f>
        <v>0</v>
      </c>
      <c r="M22" s="135">
        <f t="shared" si="0"/>
        <v>0</v>
      </c>
    </row>
    <row r="23" spans="1:13" ht="24" customHeight="1">
      <c r="A23" s="10"/>
      <c r="B23" s="11"/>
      <c r="C23" s="11" t="s">
        <v>22</v>
      </c>
      <c r="D23" s="13"/>
      <c r="E23" s="101"/>
      <c r="F23" s="101"/>
      <c r="G23" s="102"/>
      <c r="H23" s="101"/>
      <c r="I23" s="102"/>
      <c r="J23" s="101"/>
      <c r="K23" s="102"/>
      <c r="L23" s="101"/>
      <c r="M23" s="135"/>
    </row>
    <row r="24" spans="1:13" ht="54.75" customHeight="1">
      <c r="A24" s="10"/>
      <c r="B24" s="18" t="s">
        <v>41</v>
      </c>
      <c r="C24" s="12" t="s">
        <v>60</v>
      </c>
      <c r="D24" s="13" t="s">
        <v>24</v>
      </c>
      <c r="E24" s="100">
        <f>995/1000</f>
        <v>0.995</v>
      </c>
      <c r="F24" s="108">
        <f>E24*F20</f>
        <v>27.86</v>
      </c>
      <c r="G24" s="101"/>
      <c r="H24" s="101">
        <f>G24*F24</f>
        <v>0</v>
      </c>
      <c r="I24" s="102"/>
      <c r="J24" s="101"/>
      <c r="K24" s="102"/>
      <c r="L24" s="101"/>
      <c r="M24" s="135">
        <f t="shared" ref="M24:M25" si="1">H24+J24+L24</f>
        <v>0</v>
      </c>
    </row>
    <row r="25" spans="1:13" ht="26.25" customHeight="1">
      <c r="A25" s="10"/>
      <c r="B25" s="11"/>
      <c r="C25" s="12" t="s">
        <v>23</v>
      </c>
      <c r="D25" s="13" t="s">
        <v>19</v>
      </c>
      <c r="E25" s="173">
        <f>140/1000</f>
        <v>0.14000000000000001</v>
      </c>
      <c r="F25" s="101">
        <f>E25*F20</f>
        <v>3.9200000000000004</v>
      </c>
      <c r="G25" s="108"/>
      <c r="H25" s="101">
        <f>G25*F25</f>
        <v>0</v>
      </c>
      <c r="I25" s="102"/>
      <c r="J25" s="101"/>
      <c r="K25" s="102"/>
      <c r="L25" s="101"/>
      <c r="M25" s="135">
        <f t="shared" si="1"/>
        <v>0</v>
      </c>
    </row>
    <row r="26" spans="1:13" s="72" customFormat="1" ht="57" customHeight="1">
      <c r="A26" s="204" t="s">
        <v>69</v>
      </c>
      <c r="B26" s="205" t="s">
        <v>61</v>
      </c>
      <c r="C26" s="206" t="s">
        <v>77</v>
      </c>
      <c r="D26" s="207" t="s">
        <v>24</v>
      </c>
      <c r="E26" s="208"/>
      <c r="F26" s="209">
        <v>9</v>
      </c>
      <c r="G26" s="208"/>
      <c r="H26" s="210"/>
      <c r="I26" s="208"/>
      <c r="J26" s="210"/>
      <c r="K26" s="208"/>
      <c r="L26" s="210"/>
      <c r="M26" s="211"/>
    </row>
    <row r="27" spans="1:13" s="72" customFormat="1" ht="34.5" customHeight="1">
      <c r="A27" s="89"/>
      <c r="B27" s="73"/>
      <c r="C27" s="74" t="s">
        <v>15</v>
      </c>
      <c r="D27" s="71" t="s">
        <v>16</v>
      </c>
      <c r="E27" s="127">
        <f>426/1000</f>
        <v>0.42599999999999999</v>
      </c>
      <c r="F27" s="92">
        <f>F26*E27</f>
        <v>3.8340000000000001</v>
      </c>
      <c r="G27" s="128"/>
      <c r="H27" s="92"/>
      <c r="I27" s="91"/>
      <c r="J27" s="92">
        <f>F27*I27</f>
        <v>0</v>
      </c>
      <c r="K27" s="128"/>
      <c r="L27" s="92"/>
      <c r="M27" s="93">
        <f>H27+J27+L27</f>
        <v>0</v>
      </c>
    </row>
    <row r="28" spans="1:13" s="72" customFormat="1" ht="27.75" customHeight="1">
      <c r="A28" s="89"/>
      <c r="B28" s="73"/>
      <c r="C28" s="132" t="s">
        <v>18</v>
      </c>
      <c r="D28" s="133" t="s">
        <v>19</v>
      </c>
      <c r="E28" s="145">
        <f>217/1000</f>
        <v>0.217</v>
      </c>
      <c r="F28" s="92">
        <f>F26*E28</f>
        <v>1.9530000000000001</v>
      </c>
      <c r="G28" s="142"/>
      <c r="H28" s="142"/>
      <c r="I28" s="142"/>
      <c r="J28" s="143"/>
      <c r="K28" s="146"/>
      <c r="L28" s="144">
        <f>F28*K28</f>
        <v>0</v>
      </c>
      <c r="M28" s="93">
        <f>H28+J28+L28</f>
        <v>0</v>
      </c>
    </row>
    <row r="29" spans="1:13" s="72" customFormat="1" ht="27.75" customHeight="1">
      <c r="A29" s="89"/>
      <c r="B29" s="73"/>
      <c r="C29" s="73" t="s">
        <v>22</v>
      </c>
      <c r="D29" s="71"/>
      <c r="E29" s="128"/>
      <c r="F29" s="92"/>
      <c r="G29" s="128"/>
      <c r="H29" s="92"/>
      <c r="I29" s="128"/>
      <c r="J29" s="92"/>
      <c r="K29" s="128"/>
      <c r="L29" s="92"/>
      <c r="M29" s="93"/>
    </row>
    <row r="30" spans="1:13" s="72" customFormat="1" ht="56.25" customHeight="1">
      <c r="A30" s="89"/>
      <c r="B30" s="70" t="s">
        <v>41</v>
      </c>
      <c r="C30" s="74" t="s">
        <v>78</v>
      </c>
      <c r="D30" s="71" t="s">
        <v>24</v>
      </c>
      <c r="E30" s="128">
        <f>999/1000</f>
        <v>0.999</v>
      </c>
      <c r="F30" s="91">
        <f>F26*E30</f>
        <v>8.9909999999999997</v>
      </c>
      <c r="G30" s="91"/>
      <c r="H30" s="92">
        <f>F30*G30</f>
        <v>0</v>
      </c>
      <c r="I30" s="128"/>
      <c r="J30" s="92"/>
      <c r="K30" s="128"/>
      <c r="L30" s="92"/>
      <c r="M30" s="93">
        <f>H30+J30+L30</f>
        <v>0</v>
      </c>
    </row>
    <row r="31" spans="1:13" s="72" customFormat="1" ht="27" customHeight="1">
      <c r="A31" s="89"/>
      <c r="B31" s="73"/>
      <c r="C31" s="74" t="s">
        <v>23</v>
      </c>
      <c r="D31" s="71" t="s">
        <v>19</v>
      </c>
      <c r="E31" s="136">
        <f>108/1000</f>
        <v>0.108</v>
      </c>
      <c r="F31" s="92">
        <f>F26*E31</f>
        <v>0.97199999999999998</v>
      </c>
      <c r="G31" s="91"/>
      <c r="H31" s="92">
        <f>G31*F31</f>
        <v>0</v>
      </c>
      <c r="I31" s="128"/>
      <c r="J31" s="92"/>
      <c r="K31" s="128"/>
      <c r="L31" s="92"/>
      <c r="M31" s="93">
        <f>H31+J31+L31</f>
        <v>0</v>
      </c>
    </row>
    <row r="32" spans="1:13" s="72" customFormat="1" ht="48.6">
      <c r="A32" s="204" t="s">
        <v>48</v>
      </c>
      <c r="B32" s="205" t="s">
        <v>61</v>
      </c>
      <c r="C32" s="206" t="s">
        <v>91</v>
      </c>
      <c r="D32" s="207" t="s">
        <v>24</v>
      </c>
      <c r="E32" s="208"/>
      <c r="F32" s="209">
        <v>6</v>
      </c>
      <c r="G32" s="208"/>
      <c r="H32" s="210"/>
      <c r="I32" s="208"/>
      <c r="J32" s="210"/>
      <c r="K32" s="208"/>
      <c r="L32" s="210"/>
      <c r="M32" s="211"/>
    </row>
    <row r="33" spans="1:13" s="72" customFormat="1" ht="34.5" customHeight="1">
      <c r="A33" s="89"/>
      <c r="B33" s="73"/>
      <c r="C33" s="74" t="s">
        <v>15</v>
      </c>
      <c r="D33" s="71" t="s">
        <v>16</v>
      </c>
      <c r="E33" s="127">
        <f>426/1000</f>
        <v>0.42599999999999999</v>
      </c>
      <c r="F33" s="92">
        <f>F32*E33</f>
        <v>2.556</v>
      </c>
      <c r="G33" s="128"/>
      <c r="H33" s="92"/>
      <c r="I33" s="91"/>
      <c r="J33" s="92">
        <f>F33*I33</f>
        <v>0</v>
      </c>
      <c r="K33" s="128"/>
      <c r="L33" s="92"/>
      <c r="M33" s="93">
        <f>H33+J33+L33</f>
        <v>0</v>
      </c>
    </row>
    <row r="34" spans="1:13" s="72" customFormat="1" ht="27.75" customHeight="1">
      <c r="A34" s="89"/>
      <c r="B34" s="73"/>
      <c r="C34" s="132" t="s">
        <v>18</v>
      </c>
      <c r="D34" s="133" t="s">
        <v>19</v>
      </c>
      <c r="E34" s="145">
        <f>217/1000</f>
        <v>0.217</v>
      </c>
      <c r="F34" s="92">
        <f>F32*E34</f>
        <v>1.302</v>
      </c>
      <c r="G34" s="142"/>
      <c r="H34" s="142"/>
      <c r="I34" s="142"/>
      <c r="J34" s="143"/>
      <c r="K34" s="146"/>
      <c r="L34" s="144">
        <f>F34*K34</f>
        <v>0</v>
      </c>
      <c r="M34" s="93">
        <f>H34+J34+L34</f>
        <v>0</v>
      </c>
    </row>
    <row r="35" spans="1:13" s="72" customFormat="1" ht="27.75" customHeight="1">
      <c r="A35" s="89"/>
      <c r="B35" s="73"/>
      <c r="C35" s="73" t="s">
        <v>22</v>
      </c>
      <c r="D35" s="71"/>
      <c r="E35" s="128"/>
      <c r="F35" s="92"/>
      <c r="G35" s="128"/>
      <c r="H35" s="92"/>
      <c r="I35" s="128"/>
      <c r="J35" s="92"/>
      <c r="K35" s="128"/>
      <c r="L35" s="92"/>
      <c r="M35" s="93"/>
    </row>
    <row r="36" spans="1:13" s="72" customFormat="1" ht="32.4">
      <c r="A36" s="89"/>
      <c r="B36" s="70" t="s">
        <v>41</v>
      </c>
      <c r="C36" s="74" t="s">
        <v>92</v>
      </c>
      <c r="D36" s="71" t="s">
        <v>24</v>
      </c>
      <c r="E36" s="128">
        <f>999/1000</f>
        <v>0.999</v>
      </c>
      <c r="F36" s="91">
        <f>F32*E36</f>
        <v>5.9939999999999998</v>
      </c>
      <c r="G36" s="91"/>
      <c r="H36" s="92">
        <f>F36*G36</f>
        <v>0</v>
      </c>
      <c r="I36" s="128"/>
      <c r="J36" s="92"/>
      <c r="K36" s="128"/>
      <c r="L36" s="92"/>
      <c r="M36" s="93">
        <f>H36+J36+L36</f>
        <v>0</v>
      </c>
    </row>
    <row r="37" spans="1:13" s="72" customFormat="1" ht="27" customHeight="1">
      <c r="A37" s="89"/>
      <c r="B37" s="73"/>
      <c r="C37" s="74" t="s">
        <v>23</v>
      </c>
      <c r="D37" s="71" t="s">
        <v>19</v>
      </c>
      <c r="E37" s="136">
        <f>108/1000</f>
        <v>0.108</v>
      </c>
      <c r="F37" s="92">
        <f>F32*E37</f>
        <v>0.64800000000000002</v>
      </c>
      <c r="G37" s="91"/>
      <c r="H37" s="92">
        <f>G37*F37</f>
        <v>0</v>
      </c>
      <c r="I37" s="128"/>
      <c r="J37" s="92"/>
      <c r="K37" s="128"/>
      <c r="L37" s="92"/>
      <c r="M37" s="93">
        <f>H37+J37+L37</f>
        <v>0</v>
      </c>
    </row>
    <row r="38" spans="1:13" s="17" customFormat="1" ht="45" customHeight="1">
      <c r="A38" s="188">
        <v>7</v>
      </c>
      <c r="B38" s="212" t="s">
        <v>46</v>
      </c>
      <c r="C38" s="190" t="s">
        <v>80</v>
      </c>
      <c r="D38" s="191" t="s">
        <v>20</v>
      </c>
      <c r="E38" s="192"/>
      <c r="F38" s="213">
        <f>19/1000</f>
        <v>1.9E-2</v>
      </c>
      <c r="G38" s="192"/>
      <c r="H38" s="194"/>
      <c r="I38" s="192"/>
      <c r="J38" s="194"/>
      <c r="K38" s="192"/>
      <c r="L38" s="194"/>
      <c r="M38" s="179"/>
    </row>
    <row r="39" spans="1:13" s="17" customFormat="1" ht="38.25" customHeight="1">
      <c r="A39" s="10"/>
      <c r="B39" s="11"/>
      <c r="C39" s="12" t="s">
        <v>15</v>
      </c>
      <c r="D39" s="13" t="s">
        <v>16</v>
      </c>
      <c r="E39" s="108">
        <v>305</v>
      </c>
      <c r="F39" s="101">
        <f>F38*E39</f>
        <v>5.7949999999999999</v>
      </c>
      <c r="G39" s="102"/>
      <c r="H39" s="101"/>
      <c r="I39" s="108"/>
      <c r="J39" s="101">
        <f>F39*I39</f>
        <v>0</v>
      </c>
      <c r="K39" s="102"/>
      <c r="L39" s="101"/>
      <c r="M39" s="123">
        <f t="shared" ref="M39:M40" si="2">H39+J39+L39</f>
        <v>0</v>
      </c>
    </row>
    <row r="40" spans="1:13" s="17" customFormat="1" ht="24" customHeight="1">
      <c r="A40" s="10"/>
      <c r="B40" s="11"/>
      <c r="C40" s="12" t="s">
        <v>21</v>
      </c>
      <c r="D40" s="13" t="s">
        <v>19</v>
      </c>
      <c r="E40" s="108">
        <v>162</v>
      </c>
      <c r="F40" s="101">
        <f>F38*E40</f>
        <v>3.0779999999999998</v>
      </c>
      <c r="G40" s="102"/>
      <c r="H40" s="101"/>
      <c r="I40" s="102"/>
      <c r="J40" s="101"/>
      <c r="K40" s="108"/>
      <c r="L40" s="101">
        <f>F40*K40</f>
        <v>0</v>
      </c>
      <c r="M40" s="123">
        <f t="shared" si="2"/>
        <v>0</v>
      </c>
    </row>
    <row r="41" spans="1:13" s="17" customFormat="1" ht="24" customHeight="1">
      <c r="A41" s="10"/>
      <c r="B41" s="11"/>
      <c r="C41" s="11" t="s">
        <v>22</v>
      </c>
      <c r="D41" s="13"/>
      <c r="E41" s="108"/>
      <c r="F41" s="101"/>
      <c r="G41" s="102"/>
      <c r="H41" s="101"/>
      <c r="I41" s="102"/>
      <c r="J41" s="101"/>
      <c r="K41" s="102"/>
      <c r="L41" s="101"/>
      <c r="M41" s="123"/>
    </row>
    <row r="42" spans="1:13" s="17" customFormat="1" ht="24" customHeight="1">
      <c r="A42" s="10"/>
      <c r="B42" s="15" t="s">
        <v>41</v>
      </c>
      <c r="C42" s="12" t="s">
        <v>79</v>
      </c>
      <c r="D42" s="13" t="s">
        <v>39</v>
      </c>
      <c r="E42" s="108"/>
      <c r="F42" s="108">
        <v>8</v>
      </c>
      <c r="G42" s="101"/>
      <c r="H42" s="108">
        <f>F42*G42</f>
        <v>0</v>
      </c>
      <c r="I42" s="108"/>
      <c r="J42" s="108"/>
      <c r="K42" s="108"/>
      <c r="L42" s="108"/>
      <c r="M42" s="123">
        <f t="shared" ref="M42:M43" si="3">H42+J42+L42</f>
        <v>0</v>
      </c>
    </row>
    <row r="43" spans="1:13" s="17" customFormat="1" ht="24" customHeight="1">
      <c r="A43" s="10"/>
      <c r="B43" s="11"/>
      <c r="C43" s="12" t="s">
        <v>23</v>
      </c>
      <c r="D43" s="13" t="s">
        <v>19</v>
      </c>
      <c r="E43" s="108">
        <v>49.2</v>
      </c>
      <c r="F43" s="100">
        <f>F38*E43</f>
        <v>0.93480000000000008</v>
      </c>
      <c r="G43" s="108"/>
      <c r="H43" s="101">
        <f>G43*F43</f>
        <v>0</v>
      </c>
      <c r="I43" s="102"/>
      <c r="J43" s="101"/>
      <c r="K43" s="102"/>
      <c r="L43" s="101"/>
      <c r="M43" s="123">
        <f t="shared" si="3"/>
        <v>0</v>
      </c>
    </row>
    <row r="44" spans="1:13" s="80" customFormat="1" ht="43.5" customHeight="1">
      <c r="A44" s="214">
        <v>8</v>
      </c>
      <c r="B44" s="215" t="s">
        <v>63</v>
      </c>
      <c r="C44" s="216" t="s">
        <v>83</v>
      </c>
      <c r="D44" s="217" t="s">
        <v>45</v>
      </c>
      <c r="E44" s="218"/>
      <c r="F44" s="219">
        <v>1</v>
      </c>
      <c r="G44" s="218"/>
      <c r="H44" s="220"/>
      <c r="I44" s="218"/>
      <c r="J44" s="220"/>
      <c r="K44" s="218"/>
      <c r="L44" s="220"/>
      <c r="M44" s="221"/>
    </row>
    <row r="45" spans="1:13" s="80" customFormat="1" ht="39" customHeight="1">
      <c r="A45" s="36"/>
      <c r="B45" s="40"/>
      <c r="C45" s="39" t="s">
        <v>15</v>
      </c>
      <c r="D45" s="37" t="s">
        <v>16</v>
      </c>
      <c r="E45" s="137">
        <v>6.37</v>
      </c>
      <c r="F45" s="137">
        <f>F44*E45</f>
        <v>6.37</v>
      </c>
      <c r="G45" s="147"/>
      <c r="H45" s="137"/>
      <c r="I45" s="138"/>
      <c r="J45" s="137">
        <f>F45*I45</f>
        <v>0</v>
      </c>
      <c r="K45" s="147"/>
      <c r="L45" s="137"/>
      <c r="M45" s="130">
        <f>H45+J45+L45</f>
        <v>0</v>
      </c>
    </row>
    <row r="46" spans="1:13" s="80" customFormat="1" ht="25.5" customHeight="1">
      <c r="A46" s="36"/>
      <c r="B46" s="40"/>
      <c r="C46" s="39" t="s">
        <v>21</v>
      </c>
      <c r="D46" s="37" t="s">
        <v>19</v>
      </c>
      <c r="E46" s="137">
        <v>2.4500000000000002</v>
      </c>
      <c r="F46" s="137">
        <f>F44*E46</f>
        <v>2.4500000000000002</v>
      </c>
      <c r="G46" s="147"/>
      <c r="H46" s="137"/>
      <c r="I46" s="147"/>
      <c r="J46" s="137"/>
      <c r="K46" s="138"/>
      <c r="L46" s="137">
        <f>F46*K46</f>
        <v>0</v>
      </c>
      <c r="M46" s="130">
        <f>H46+J46+L46</f>
        <v>0</v>
      </c>
    </row>
    <row r="47" spans="1:13" s="80" customFormat="1" ht="25.5" customHeight="1">
      <c r="A47" s="36"/>
      <c r="B47" s="40"/>
      <c r="C47" s="40" t="s">
        <v>22</v>
      </c>
      <c r="D47" s="37"/>
      <c r="E47" s="147"/>
      <c r="F47" s="137"/>
      <c r="G47" s="147"/>
      <c r="H47" s="137"/>
      <c r="I47" s="147"/>
      <c r="J47" s="137"/>
      <c r="K47" s="147"/>
      <c r="L47" s="137"/>
      <c r="M47" s="130"/>
    </row>
    <row r="48" spans="1:13" s="80" customFormat="1" ht="38.25" customHeight="1">
      <c r="A48" s="36"/>
      <c r="B48" s="38" t="s">
        <v>41</v>
      </c>
      <c r="C48" s="39" t="s">
        <v>84</v>
      </c>
      <c r="D48" s="37" t="s">
        <v>45</v>
      </c>
      <c r="E48" s="147">
        <v>1</v>
      </c>
      <c r="F48" s="138">
        <f>F44</f>
        <v>1</v>
      </c>
      <c r="G48" s="138"/>
      <c r="H48" s="138">
        <f>F48*G48</f>
        <v>0</v>
      </c>
      <c r="I48" s="138"/>
      <c r="J48" s="138"/>
      <c r="K48" s="138"/>
      <c r="L48" s="138"/>
      <c r="M48" s="139">
        <f>H48+J48+L48</f>
        <v>0</v>
      </c>
    </row>
    <row r="49" spans="1:13" s="80" customFormat="1" ht="25.5" customHeight="1">
      <c r="A49" s="36"/>
      <c r="B49" s="40"/>
      <c r="C49" s="39" t="s">
        <v>23</v>
      </c>
      <c r="D49" s="37" t="s">
        <v>19</v>
      </c>
      <c r="E49" s="137">
        <v>1.88</v>
      </c>
      <c r="F49" s="137">
        <f>F44*E49</f>
        <v>1.88</v>
      </c>
      <c r="G49" s="138"/>
      <c r="H49" s="137">
        <f>G49*F49</f>
        <v>0</v>
      </c>
      <c r="I49" s="147"/>
      <c r="J49" s="137"/>
      <c r="K49" s="147"/>
      <c r="L49" s="137"/>
      <c r="M49" s="130">
        <f>H49+J49+L49</f>
        <v>0</v>
      </c>
    </row>
    <row r="50" spans="1:13" s="80" customFormat="1" ht="43.5" customHeight="1">
      <c r="A50" s="214">
        <v>9</v>
      </c>
      <c r="B50" s="215" t="s">
        <v>62</v>
      </c>
      <c r="C50" s="216" t="s">
        <v>81</v>
      </c>
      <c r="D50" s="217" t="s">
        <v>45</v>
      </c>
      <c r="E50" s="218"/>
      <c r="F50" s="219">
        <v>1</v>
      </c>
      <c r="G50" s="218"/>
      <c r="H50" s="220"/>
      <c r="I50" s="218"/>
      <c r="J50" s="220"/>
      <c r="K50" s="218"/>
      <c r="L50" s="220"/>
      <c r="M50" s="221"/>
    </row>
    <row r="51" spans="1:13" s="80" customFormat="1" ht="39" customHeight="1">
      <c r="A51" s="36"/>
      <c r="B51" s="40"/>
      <c r="C51" s="39" t="s">
        <v>15</v>
      </c>
      <c r="D51" s="37" t="s">
        <v>16</v>
      </c>
      <c r="E51" s="137">
        <v>3.54</v>
      </c>
      <c r="F51" s="137">
        <f>F50*E51</f>
        <v>3.54</v>
      </c>
      <c r="G51" s="147"/>
      <c r="H51" s="137"/>
      <c r="I51" s="138"/>
      <c r="J51" s="137">
        <f>F51*I51</f>
        <v>0</v>
      </c>
      <c r="K51" s="147"/>
      <c r="L51" s="137"/>
      <c r="M51" s="130">
        <f>H51+J51+L51</f>
        <v>0</v>
      </c>
    </row>
    <row r="52" spans="1:13" s="80" customFormat="1" ht="25.5" customHeight="1">
      <c r="A52" s="36"/>
      <c r="B52" s="40"/>
      <c r="C52" s="39" t="s">
        <v>21</v>
      </c>
      <c r="D52" s="37" t="s">
        <v>19</v>
      </c>
      <c r="E52" s="137">
        <v>1.53</v>
      </c>
      <c r="F52" s="137">
        <f>F50*E52</f>
        <v>1.53</v>
      </c>
      <c r="G52" s="147"/>
      <c r="H52" s="137"/>
      <c r="I52" s="147"/>
      <c r="J52" s="137"/>
      <c r="K52" s="138"/>
      <c r="L52" s="137">
        <f>F52*K52</f>
        <v>0</v>
      </c>
      <c r="M52" s="130">
        <f>H52+J52+L52</f>
        <v>0</v>
      </c>
    </row>
    <row r="53" spans="1:13" s="80" customFormat="1" ht="25.5" customHeight="1">
      <c r="A53" s="36"/>
      <c r="B53" s="40"/>
      <c r="C53" s="40" t="s">
        <v>22</v>
      </c>
      <c r="D53" s="37"/>
      <c r="E53" s="147"/>
      <c r="F53" s="137"/>
      <c r="G53" s="147"/>
      <c r="H53" s="137"/>
      <c r="I53" s="147"/>
      <c r="J53" s="137"/>
      <c r="K53" s="147"/>
      <c r="L53" s="137"/>
      <c r="M53" s="130"/>
    </row>
    <row r="54" spans="1:13" s="80" customFormat="1" ht="38.25" customHeight="1">
      <c r="A54" s="36"/>
      <c r="B54" s="38" t="s">
        <v>41</v>
      </c>
      <c r="C54" s="39" t="s">
        <v>82</v>
      </c>
      <c r="D54" s="37" t="s">
        <v>45</v>
      </c>
      <c r="E54" s="147">
        <v>1</v>
      </c>
      <c r="F54" s="138">
        <f>F50</f>
        <v>1</v>
      </c>
      <c r="G54" s="138"/>
      <c r="H54" s="138">
        <f>F54*G54</f>
        <v>0</v>
      </c>
      <c r="I54" s="138"/>
      <c r="J54" s="138"/>
      <c r="K54" s="138"/>
      <c r="L54" s="138"/>
      <c r="M54" s="139">
        <f>H54+J54+L54</f>
        <v>0</v>
      </c>
    </row>
    <row r="55" spans="1:13" s="80" customFormat="1" ht="25.5" customHeight="1">
      <c r="A55" s="36"/>
      <c r="B55" s="40"/>
      <c r="C55" s="39" t="s">
        <v>23</v>
      </c>
      <c r="D55" s="37" t="s">
        <v>19</v>
      </c>
      <c r="E55" s="137">
        <v>1.36</v>
      </c>
      <c r="F55" s="137">
        <f>F50*E55</f>
        <v>1.36</v>
      </c>
      <c r="G55" s="138"/>
      <c r="H55" s="137">
        <f>G55*F55</f>
        <v>0</v>
      </c>
      <c r="I55" s="147"/>
      <c r="J55" s="137"/>
      <c r="K55" s="147"/>
      <c r="L55" s="137"/>
      <c r="M55" s="130">
        <f>H55+J55+L55</f>
        <v>0</v>
      </c>
    </row>
    <row r="56" spans="1:13" s="80" customFormat="1" ht="43.5" customHeight="1">
      <c r="A56" s="214">
        <v>10</v>
      </c>
      <c r="B56" s="215" t="s">
        <v>64</v>
      </c>
      <c r="C56" s="216" t="s">
        <v>89</v>
      </c>
      <c r="D56" s="217" t="s">
        <v>45</v>
      </c>
      <c r="E56" s="218"/>
      <c r="F56" s="219">
        <v>1</v>
      </c>
      <c r="G56" s="218"/>
      <c r="H56" s="220"/>
      <c r="I56" s="218"/>
      <c r="J56" s="220"/>
      <c r="K56" s="218"/>
      <c r="L56" s="220"/>
      <c r="M56" s="221"/>
    </row>
    <row r="57" spans="1:13" s="80" customFormat="1" ht="39" customHeight="1">
      <c r="A57" s="36"/>
      <c r="B57" s="40"/>
      <c r="C57" s="39" t="s">
        <v>15</v>
      </c>
      <c r="D57" s="37" t="s">
        <v>16</v>
      </c>
      <c r="E57" s="137">
        <v>3.1</v>
      </c>
      <c r="F57" s="137">
        <f>F56*E57</f>
        <v>3.1</v>
      </c>
      <c r="G57" s="147"/>
      <c r="H57" s="137"/>
      <c r="I57" s="138"/>
      <c r="J57" s="137">
        <f>F57*I57</f>
        <v>0</v>
      </c>
      <c r="K57" s="147"/>
      <c r="L57" s="137"/>
      <c r="M57" s="130">
        <f>H57+J57+L57</f>
        <v>0</v>
      </c>
    </row>
    <row r="58" spans="1:13" s="80" customFormat="1" ht="25.5" customHeight="1">
      <c r="A58" s="36"/>
      <c r="B58" s="40"/>
      <c r="C58" s="39" t="s">
        <v>21</v>
      </c>
      <c r="D58" s="37" t="s">
        <v>19</v>
      </c>
      <c r="E58" s="137">
        <v>1.23</v>
      </c>
      <c r="F58" s="137">
        <f>F56*E58</f>
        <v>1.23</v>
      </c>
      <c r="G58" s="147"/>
      <c r="H58" s="137"/>
      <c r="I58" s="147"/>
      <c r="J58" s="137"/>
      <c r="K58" s="138"/>
      <c r="L58" s="137">
        <f>F58*K58</f>
        <v>0</v>
      </c>
      <c r="M58" s="130">
        <f>H58+J58+L58</f>
        <v>0</v>
      </c>
    </row>
    <row r="59" spans="1:13" s="80" customFormat="1" ht="25.5" customHeight="1">
      <c r="A59" s="36"/>
      <c r="B59" s="40"/>
      <c r="C59" s="40" t="s">
        <v>22</v>
      </c>
      <c r="D59" s="37"/>
      <c r="E59" s="147"/>
      <c r="F59" s="137"/>
      <c r="G59" s="147"/>
      <c r="H59" s="137"/>
      <c r="I59" s="147"/>
      <c r="J59" s="137"/>
      <c r="K59" s="147"/>
      <c r="L59" s="137"/>
      <c r="M59" s="130"/>
    </row>
    <row r="60" spans="1:13" s="80" customFormat="1" ht="38.25" customHeight="1">
      <c r="A60" s="36"/>
      <c r="B60" s="38" t="s">
        <v>41</v>
      </c>
      <c r="C60" s="39" t="s">
        <v>90</v>
      </c>
      <c r="D60" s="37" t="s">
        <v>45</v>
      </c>
      <c r="E60" s="147">
        <v>1</v>
      </c>
      <c r="F60" s="138">
        <f>F56</f>
        <v>1</v>
      </c>
      <c r="G60" s="138"/>
      <c r="H60" s="138">
        <f>F60*G60</f>
        <v>0</v>
      </c>
      <c r="I60" s="138"/>
      <c r="J60" s="138"/>
      <c r="K60" s="138"/>
      <c r="L60" s="138"/>
      <c r="M60" s="139">
        <f>H60+J60+L60</f>
        <v>0</v>
      </c>
    </row>
    <row r="61" spans="1:13" s="80" customFormat="1" ht="25.5" customHeight="1">
      <c r="A61" s="36"/>
      <c r="B61" s="40"/>
      <c r="C61" s="39" t="s">
        <v>23</v>
      </c>
      <c r="D61" s="37" t="s">
        <v>19</v>
      </c>
      <c r="E61" s="137">
        <v>1.18</v>
      </c>
      <c r="F61" s="137">
        <f>F56*E61</f>
        <v>1.18</v>
      </c>
      <c r="G61" s="138"/>
      <c r="H61" s="137">
        <f>G61*F61</f>
        <v>0</v>
      </c>
      <c r="I61" s="147"/>
      <c r="J61" s="137"/>
      <c r="K61" s="147"/>
      <c r="L61" s="137"/>
      <c r="M61" s="130">
        <f>H61+J61+L61</f>
        <v>0</v>
      </c>
    </row>
    <row r="62" spans="1:13" s="80" customFormat="1" ht="32.4">
      <c r="A62" s="222">
        <v>11</v>
      </c>
      <c r="B62" s="215" t="s">
        <v>65</v>
      </c>
      <c r="C62" s="216" t="s">
        <v>66</v>
      </c>
      <c r="D62" s="217" t="s">
        <v>45</v>
      </c>
      <c r="E62" s="218"/>
      <c r="F62" s="219">
        <v>2</v>
      </c>
      <c r="G62" s="218"/>
      <c r="H62" s="220"/>
      <c r="I62" s="218"/>
      <c r="J62" s="220"/>
      <c r="K62" s="218"/>
      <c r="L62" s="220"/>
      <c r="M62" s="221"/>
    </row>
    <row r="63" spans="1:13" s="80" customFormat="1" ht="32.4">
      <c r="A63" s="36"/>
      <c r="B63" s="40"/>
      <c r="C63" s="39" t="s">
        <v>15</v>
      </c>
      <c r="D63" s="37" t="s">
        <v>16</v>
      </c>
      <c r="E63" s="137">
        <v>1.48</v>
      </c>
      <c r="F63" s="137">
        <f>F62*E63</f>
        <v>2.96</v>
      </c>
      <c r="G63" s="147"/>
      <c r="H63" s="137"/>
      <c r="I63" s="138"/>
      <c r="J63" s="137">
        <f>F63*I63</f>
        <v>0</v>
      </c>
      <c r="K63" s="147"/>
      <c r="L63" s="137"/>
      <c r="M63" s="130">
        <f>H63+J63+L63</f>
        <v>0</v>
      </c>
    </row>
    <row r="64" spans="1:13" s="80" customFormat="1" ht="21.75" customHeight="1">
      <c r="A64" s="36"/>
      <c r="B64" s="40"/>
      <c r="C64" s="39" t="s">
        <v>21</v>
      </c>
      <c r="D64" s="37" t="s">
        <v>19</v>
      </c>
      <c r="E64" s="137">
        <v>1</v>
      </c>
      <c r="F64" s="137">
        <f>F62*E64</f>
        <v>2</v>
      </c>
      <c r="G64" s="147"/>
      <c r="H64" s="137"/>
      <c r="I64" s="147"/>
      <c r="J64" s="137"/>
      <c r="K64" s="148"/>
      <c r="L64" s="137">
        <f>F64*K64</f>
        <v>0</v>
      </c>
      <c r="M64" s="130">
        <f>H64+J64+L64</f>
        <v>0</v>
      </c>
    </row>
    <row r="65" spans="1:14" s="80" customFormat="1" ht="21.75" customHeight="1">
      <c r="A65" s="36"/>
      <c r="B65" s="40"/>
      <c r="C65" s="40" t="s">
        <v>22</v>
      </c>
      <c r="D65" s="37"/>
      <c r="E65" s="147"/>
      <c r="F65" s="137"/>
      <c r="G65" s="147"/>
      <c r="H65" s="137"/>
      <c r="I65" s="147"/>
      <c r="J65" s="137"/>
      <c r="K65" s="147"/>
      <c r="L65" s="137"/>
      <c r="M65" s="130"/>
    </row>
    <row r="66" spans="1:14" s="80" customFormat="1" ht="21.75" customHeight="1">
      <c r="A66" s="36"/>
      <c r="B66" s="38" t="s">
        <v>41</v>
      </c>
      <c r="C66" s="39" t="s">
        <v>67</v>
      </c>
      <c r="D66" s="37" t="s">
        <v>45</v>
      </c>
      <c r="E66" s="147">
        <v>1</v>
      </c>
      <c r="F66" s="138">
        <f>F62</f>
        <v>2</v>
      </c>
      <c r="G66" s="138"/>
      <c r="H66" s="137">
        <f>F66*G66</f>
        <v>0</v>
      </c>
      <c r="I66" s="147"/>
      <c r="J66" s="137"/>
      <c r="K66" s="147"/>
      <c r="L66" s="137"/>
      <c r="M66" s="130">
        <f>H66+J66+L66</f>
        <v>0</v>
      </c>
    </row>
    <row r="67" spans="1:14" s="80" customFormat="1" ht="21.75" customHeight="1">
      <c r="A67" s="36"/>
      <c r="B67" s="40"/>
      <c r="C67" s="39" t="s">
        <v>23</v>
      </c>
      <c r="D67" s="37" t="s">
        <v>19</v>
      </c>
      <c r="E67" s="137">
        <v>0.19</v>
      </c>
      <c r="F67" s="137">
        <f>F62*E67</f>
        <v>0.38</v>
      </c>
      <c r="G67" s="148"/>
      <c r="H67" s="137">
        <f>G67*F67</f>
        <v>0</v>
      </c>
      <c r="I67" s="147"/>
      <c r="J67" s="137"/>
      <c r="K67" s="147"/>
      <c r="L67" s="137"/>
      <c r="M67" s="130">
        <f>H67+J67+L67</f>
        <v>0</v>
      </c>
    </row>
    <row r="68" spans="1:14" s="80" customFormat="1" ht="32.4">
      <c r="A68" s="222">
        <v>12</v>
      </c>
      <c r="B68" s="215" t="s">
        <v>65</v>
      </c>
      <c r="C68" s="216" t="s">
        <v>85</v>
      </c>
      <c r="D68" s="217" t="s">
        <v>45</v>
      </c>
      <c r="E68" s="218"/>
      <c r="F68" s="219">
        <v>1</v>
      </c>
      <c r="G68" s="218"/>
      <c r="H68" s="220"/>
      <c r="I68" s="218"/>
      <c r="J68" s="220"/>
      <c r="K68" s="218"/>
      <c r="L68" s="220"/>
      <c r="M68" s="221"/>
    </row>
    <row r="69" spans="1:14" s="80" customFormat="1" ht="32.4">
      <c r="A69" s="36"/>
      <c r="B69" s="40"/>
      <c r="C69" s="39" t="s">
        <v>15</v>
      </c>
      <c r="D69" s="37" t="s">
        <v>16</v>
      </c>
      <c r="E69" s="137">
        <v>1.48</v>
      </c>
      <c r="F69" s="137">
        <f>F68*E69</f>
        <v>1.48</v>
      </c>
      <c r="G69" s="147"/>
      <c r="H69" s="137"/>
      <c r="I69" s="138"/>
      <c r="J69" s="137">
        <f>F69*I69</f>
        <v>0</v>
      </c>
      <c r="K69" s="147"/>
      <c r="L69" s="137"/>
      <c r="M69" s="130">
        <f>H69+J69+L69</f>
        <v>0</v>
      </c>
    </row>
    <row r="70" spans="1:14" s="80" customFormat="1" ht="21.75" customHeight="1">
      <c r="A70" s="36"/>
      <c r="B70" s="40"/>
      <c r="C70" s="39" t="s">
        <v>21</v>
      </c>
      <c r="D70" s="37" t="s">
        <v>19</v>
      </c>
      <c r="E70" s="137">
        <v>1</v>
      </c>
      <c r="F70" s="137">
        <f>F68*E70</f>
        <v>1</v>
      </c>
      <c r="G70" s="147"/>
      <c r="H70" s="137"/>
      <c r="I70" s="147"/>
      <c r="J70" s="137"/>
      <c r="K70" s="148"/>
      <c r="L70" s="137">
        <f>F70*K70</f>
        <v>0</v>
      </c>
      <c r="M70" s="130">
        <f>H70+J70+L70</f>
        <v>0</v>
      </c>
    </row>
    <row r="71" spans="1:14" s="80" customFormat="1" ht="21.75" customHeight="1">
      <c r="A71" s="36"/>
      <c r="B71" s="40"/>
      <c r="C71" s="40" t="s">
        <v>22</v>
      </c>
      <c r="D71" s="37"/>
      <c r="E71" s="147"/>
      <c r="F71" s="137"/>
      <c r="G71" s="147"/>
      <c r="H71" s="137"/>
      <c r="I71" s="147"/>
      <c r="J71" s="137"/>
      <c r="K71" s="147"/>
      <c r="L71" s="137"/>
      <c r="M71" s="130"/>
    </row>
    <row r="72" spans="1:14" s="80" customFormat="1" ht="21.75" customHeight="1">
      <c r="A72" s="36"/>
      <c r="B72" s="38" t="s">
        <v>41</v>
      </c>
      <c r="C72" s="39" t="s">
        <v>86</v>
      </c>
      <c r="D72" s="37" t="s">
        <v>45</v>
      </c>
      <c r="E72" s="147">
        <v>1</v>
      </c>
      <c r="F72" s="138">
        <f>F68</f>
        <v>1</v>
      </c>
      <c r="G72" s="138"/>
      <c r="H72" s="137">
        <f>F72*G72</f>
        <v>0</v>
      </c>
      <c r="I72" s="147"/>
      <c r="J72" s="137"/>
      <c r="K72" s="147"/>
      <c r="L72" s="137"/>
      <c r="M72" s="130">
        <f>H72+J72+L72</f>
        <v>0</v>
      </c>
    </row>
    <row r="73" spans="1:14" s="80" customFormat="1" ht="21.75" customHeight="1">
      <c r="A73" s="36"/>
      <c r="B73" s="40"/>
      <c r="C73" s="39" t="s">
        <v>23</v>
      </c>
      <c r="D73" s="37" t="s">
        <v>19</v>
      </c>
      <c r="E73" s="137">
        <v>0.19</v>
      </c>
      <c r="F73" s="137">
        <f>F68*E73</f>
        <v>0.19</v>
      </c>
      <c r="G73" s="148"/>
      <c r="H73" s="137">
        <f>G73*F73</f>
        <v>0</v>
      </c>
      <c r="I73" s="147"/>
      <c r="J73" s="137"/>
      <c r="K73" s="147"/>
      <c r="L73" s="137"/>
      <c r="M73" s="130">
        <f>H73+J73+L73</f>
        <v>0</v>
      </c>
    </row>
    <row r="74" spans="1:14" s="80" customFormat="1" ht="32.4">
      <c r="A74" s="222">
        <v>13</v>
      </c>
      <c r="B74" s="215" t="s">
        <v>65</v>
      </c>
      <c r="C74" s="216" t="s">
        <v>87</v>
      </c>
      <c r="D74" s="217" t="s">
        <v>45</v>
      </c>
      <c r="E74" s="218"/>
      <c r="F74" s="219">
        <v>1</v>
      </c>
      <c r="G74" s="218"/>
      <c r="H74" s="220"/>
      <c r="I74" s="218"/>
      <c r="J74" s="220"/>
      <c r="K74" s="218"/>
      <c r="L74" s="220"/>
      <c r="M74" s="221"/>
    </row>
    <row r="75" spans="1:14" s="80" customFormat="1" ht="32.4">
      <c r="A75" s="36"/>
      <c r="B75" s="40"/>
      <c r="C75" s="39" t="s">
        <v>15</v>
      </c>
      <c r="D75" s="37" t="s">
        <v>16</v>
      </c>
      <c r="E75" s="137">
        <v>1.48</v>
      </c>
      <c r="F75" s="137">
        <f>F74*E75</f>
        <v>1.48</v>
      </c>
      <c r="G75" s="147"/>
      <c r="H75" s="137"/>
      <c r="I75" s="138"/>
      <c r="J75" s="137">
        <f>F75*I75</f>
        <v>0</v>
      </c>
      <c r="K75" s="147"/>
      <c r="L75" s="137"/>
      <c r="M75" s="130">
        <f>H75+J75+L75</f>
        <v>0</v>
      </c>
    </row>
    <row r="76" spans="1:14" s="80" customFormat="1" ht="21.75" customHeight="1">
      <c r="A76" s="36"/>
      <c r="B76" s="40"/>
      <c r="C76" s="39" t="s">
        <v>21</v>
      </c>
      <c r="D76" s="37" t="s">
        <v>19</v>
      </c>
      <c r="E76" s="137">
        <v>1</v>
      </c>
      <c r="F76" s="137">
        <f>F74*E76</f>
        <v>1</v>
      </c>
      <c r="G76" s="147"/>
      <c r="H76" s="137"/>
      <c r="I76" s="147"/>
      <c r="J76" s="137"/>
      <c r="K76" s="148"/>
      <c r="L76" s="137">
        <f>F76*K76</f>
        <v>0</v>
      </c>
      <c r="M76" s="130">
        <f>H76+J76+L76</f>
        <v>0</v>
      </c>
    </row>
    <row r="77" spans="1:14" s="80" customFormat="1" ht="21.75" customHeight="1">
      <c r="A77" s="36"/>
      <c r="B77" s="40"/>
      <c r="C77" s="40" t="s">
        <v>22</v>
      </c>
      <c r="D77" s="37"/>
      <c r="E77" s="147"/>
      <c r="F77" s="137"/>
      <c r="G77" s="147"/>
      <c r="H77" s="137"/>
      <c r="I77" s="147"/>
      <c r="J77" s="137"/>
      <c r="K77" s="147"/>
      <c r="L77" s="137"/>
      <c r="M77" s="130"/>
    </row>
    <row r="78" spans="1:14" s="80" customFormat="1" ht="21.75" customHeight="1">
      <c r="A78" s="36"/>
      <c r="B78" s="38" t="s">
        <v>41</v>
      </c>
      <c r="C78" s="39" t="s">
        <v>88</v>
      </c>
      <c r="D78" s="37" t="s">
        <v>45</v>
      </c>
      <c r="E78" s="147">
        <v>1</v>
      </c>
      <c r="F78" s="138">
        <f>F74</f>
        <v>1</v>
      </c>
      <c r="G78" s="138"/>
      <c r="H78" s="137">
        <f>F78*G78</f>
        <v>0</v>
      </c>
      <c r="I78" s="147"/>
      <c r="J78" s="137"/>
      <c r="K78" s="147"/>
      <c r="L78" s="137"/>
      <c r="M78" s="130">
        <f>H78+J78+L78</f>
        <v>0</v>
      </c>
    </row>
    <row r="79" spans="1:14" s="80" customFormat="1" ht="21.75" customHeight="1">
      <c r="A79" s="36"/>
      <c r="B79" s="40"/>
      <c r="C79" s="39" t="s">
        <v>23</v>
      </c>
      <c r="D79" s="37" t="s">
        <v>19</v>
      </c>
      <c r="E79" s="137">
        <v>0.19</v>
      </c>
      <c r="F79" s="137">
        <f>F74*E79</f>
        <v>0.19</v>
      </c>
      <c r="G79" s="148"/>
      <c r="H79" s="137">
        <f>G79*F79</f>
        <v>0</v>
      </c>
      <c r="I79" s="147"/>
      <c r="J79" s="137"/>
      <c r="K79" s="147"/>
      <c r="L79" s="137"/>
      <c r="M79" s="130">
        <f>H79+J79+L79</f>
        <v>0</v>
      </c>
    </row>
    <row r="80" spans="1:14" s="17" customFormat="1" ht="39" customHeight="1">
      <c r="A80" s="188">
        <v>14</v>
      </c>
      <c r="B80" s="212" t="s">
        <v>46</v>
      </c>
      <c r="C80" s="190" t="s">
        <v>95</v>
      </c>
      <c r="D80" s="191" t="s">
        <v>20</v>
      </c>
      <c r="E80" s="191"/>
      <c r="F80" s="226">
        <f>4.04/1000</f>
        <v>4.0400000000000002E-3</v>
      </c>
      <c r="G80" s="191"/>
      <c r="H80" s="227"/>
      <c r="I80" s="191"/>
      <c r="J80" s="227"/>
      <c r="K80" s="191"/>
      <c r="L80" s="227"/>
      <c r="M80" s="228"/>
      <c r="N80" s="129"/>
    </row>
    <row r="81" spans="1:15" s="17" customFormat="1" ht="38.25" customHeight="1">
      <c r="A81" s="10"/>
      <c r="B81" s="11"/>
      <c r="C81" s="12" t="s">
        <v>15</v>
      </c>
      <c r="D81" s="13" t="s">
        <v>16</v>
      </c>
      <c r="E81" s="224">
        <v>305</v>
      </c>
      <c r="F81" s="14">
        <f>F80*E81</f>
        <v>1.2322</v>
      </c>
      <c r="G81" s="13"/>
      <c r="H81" s="14"/>
      <c r="I81" s="224"/>
      <c r="J81" s="14">
        <f>F81*I81</f>
        <v>0</v>
      </c>
      <c r="K81" s="13"/>
      <c r="L81" s="14"/>
      <c r="M81" s="223">
        <f t="shared" ref="M81:M82" si="4">H81+J81+L81</f>
        <v>0</v>
      </c>
      <c r="N81" s="129"/>
    </row>
    <row r="82" spans="1:15" s="17" customFormat="1" ht="24" customHeight="1">
      <c r="A82" s="10"/>
      <c r="B82" s="11"/>
      <c r="C82" s="12" t="s">
        <v>21</v>
      </c>
      <c r="D82" s="13" t="s">
        <v>19</v>
      </c>
      <c r="E82" s="224">
        <v>162</v>
      </c>
      <c r="F82" s="14">
        <f>F80*E82</f>
        <v>0.65448000000000006</v>
      </c>
      <c r="G82" s="13"/>
      <c r="H82" s="14"/>
      <c r="I82" s="13"/>
      <c r="J82" s="14"/>
      <c r="K82" s="224"/>
      <c r="L82" s="14">
        <f>F82*K82</f>
        <v>0</v>
      </c>
      <c r="M82" s="223">
        <f t="shared" si="4"/>
        <v>0</v>
      </c>
      <c r="N82" s="129"/>
    </row>
    <row r="83" spans="1:15" s="17" customFormat="1" ht="24" customHeight="1">
      <c r="A83" s="10"/>
      <c r="B83" s="11"/>
      <c r="C83" s="11" t="s">
        <v>22</v>
      </c>
      <c r="D83" s="13"/>
      <c r="E83" s="224"/>
      <c r="F83" s="14"/>
      <c r="G83" s="13"/>
      <c r="H83" s="14"/>
      <c r="I83" s="13"/>
      <c r="J83" s="14"/>
      <c r="K83" s="13"/>
      <c r="L83" s="14"/>
      <c r="M83" s="223"/>
      <c r="N83" s="129"/>
    </row>
    <row r="84" spans="1:15" s="17" customFormat="1" ht="36.75" customHeight="1">
      <c r="A84" s="10"/>
      <c r="B84" s="15" t="s">
        <v>41</v>
      </c>
      <c r="C84" s="12" t="s">
        <v>94</v>
      </c>
      <c r="D84" s="13" t="s">
        <v>39</v>
      </c>
      <c r="E84" s="224"/>
      <c r="F84" s="224">
        <v>1</v>
      </c>
      <c r="G84" s="14"/>
      <c r="H84" s="224">
        <f>F84*G84</f>
        <v>0</v>
      </c>
      <c r="I84" s="224"/>
      <c r="J84" s="224"/>
      <c r="K84" s="224"/>
      <c r="L84" s="224"/>
      <c r="M84" s="223">
        <f t="shared" ref="M84:M85" si="5">H84+J84+L84</f>
        <v>0</v>
      </c>
      <c r="N84" s="129"/>
    </row>
    <row r="85" spans="1:15" s="17" customFormat="1" ht="24" customHeight="1">
      <c r="A85" s="10"/>
      <c r="B85" s="11"/>
      <c r="C85" s="12" t="s">
        <v>23</v>
      </c>
      <c r="D85" s="13" t="s">
        <v>19</v>
      </c>
      <c r="E85" s="224">
        <v>49.2</v>
      </c>
      <c r="F85" s="225">
        <f>F80*E85</f>
        <v>0.19876800000000003</v>
      </c>
      <c r="G85" s="224"/>
      <c r="H85" s="14">
        <f>G85*F85</f>
        <v>0</v>
      </c>
      <c r="I85" s="13"/>
      <c r="J85" s="14"/>
      <c r="K85" s="13"/>
      <c r="L85" s="14"/>
      <c r="M85" s="223">
        <f t="shared" si="5"/>
        <v>0</v>
      </c>
      <c r="N85" s="129"/>
    </row>
    <row r="86" spans="1:15" s="241" customFormat="1" ht="48.6">
      <c r="A86" s="245">
        <v>15</v>
      </c>
      <c r="B86" s="230" t="s">
        <v>99</v>
      </c>
      <c r="C86" s="238" t="s">
        <v>109</v>
      </c>
      <c r="D86" s="207" t="s">
        <v>14</v>
      </c>
      <c r="E86" s="207"/>
      <c r="F86" s="246">
        <v>6.16</v>
      </c>
      <c r="G86" s="207"/>
      <c r="H86" s="246"/>
      <c r="I86" s="207"/>
      <c r="J86" s="246"/>
      <c r="K86" s="207"/>
      <c r="L86" s="246"/>
      <c r="M86" s="235"/>
      <c r="N86" s="239"/>
      <c r="O86" s="240"/>
    </row>
    <row r="87" spans="1:15" s="241" customFormat="1">
      <c r="A87" s="231"/>
      <c r="B87" s="73"/>
      <c r="C87" s="74" t="s">
        <v>100</v>
      </c>
      <c r="D87" s="71" t="s">
        <v>16</v>
      </c>
      <c r="E87" s="233">
        <f>1970/100</f>
        <v>19.7</v>
      </c>
      <c r="F87" s="233">
        <f>E87*F86</f>
        <v>121.352</v>
      </c>
      <c r="G87" s="71"/>
      <c r="H87" s="233"/>
      <c r="I87" s="236"/>
      <c r="J87" s="233">
        <f>F87*I87</f>
        <v>0</v>
      </c>
      <c r="K87" s="71"/>
      <c r="L87" s="233"/>
      <c r="M87" s="234">
        <f t="shared" ref="M87:M94" si="6">H87+J87+L87</f>
        <v>0</v>
      </c>
      <c r="N87" s="239"/>
      <c r="O87" s="240"/>
    </row>
    <row r="88" spans="1:15" s="241" customFormat="1">
      <c r="A88" s="231"/>
      <c r="B88" s="242"/>
      <c r="C88" s="74" t="s">
        <v>21</v>
      </c>
      <c r="D88" s="71" t="s">
        <v>96</v>
      </c>
      <c r="E88" s="232">
        <f>112/100</f>
        <v>1.1200000000000001</v>
      </c>
      <c r="F88" s="232">
        <f>E88*F86</f>
        <v>6.8992000000000004</v>
      </c>
      <c r="G88" s="71"/>
      <c r="H88" s="233"/>
      <c r="I88" s="71"/>
      <c r="J88" s="233"/>
      <c r="K88" s="236"/>
      <c r="L88" s="233">
        <f>K88*F88</f>
        <v>0</v>
      </c>
      <c r="M88" s="234">
        <f t="shared" si="6"/>
        <v>0</v>
      </c>
      <c r="N88" s="239"/>
      <c r="O88" s="240"/>
    </row>
    <row r="89" spans="1:15" s="241" customFormat="1" ht="27.6">
      <c r="A89" s="231"/>
      <c r="B89" s="243" t="s">
        <v>101</v>
      </c>
      <c r="C89" s="74" t="s">
        <v>106</v>
      </c>
      <c r="D89" s="71" t="s">
        <v>14</v>
      </c>
      <c r="E89" s="71">
        <f>101.5/100</f>
        <v>1.0149999999999999</v>
      </c>
      <c r="F89" s="233">
        <f>E89*F86</f>
        <v>6.2523999999999997</v>
      </c>
      <c r="G89" s="236"/>
      <c r="H89" s="233">
        <f t="shared" ref="H89:H94" si="7">G89*F89</f>
        <v>0</v>
      </c>
      <c r="I89" s="71"/>
      <c r="J89" s="233"/>
      <c r="K89" s="71"/>
      <c r="L89" s="233"/>
      <c r="M89" s="234">
        <f t="shared" si="6"/>
        <v>0</v>
      </c>
      <c r="N89" s="239"/>
      <c r="O89" s="240"/>
    </row>
    <row r="90" spans="1:15" s="134" customFormat="1">
      <c r="A90" s="89"/>
      <c r="B90" s="243" t="s">
        <v>107</v>
      </c>
      <c r="C90" s="247" t="s">
        <v>108</v>
      </c>
      <c r="D90" s="71" t="s">
        <v>20</v>
      </c>
      <c r="E90" s="71"/>
      <c r="F90" s="233">
        <v>1.24</v>
      </c>
      <c r="G90" s="236"/>
      <c r="H90" s="233">
        <f t="shared" si="7"/>
        <v>0</v>
      </c>
      <c r="I90" s="71"/>
      <c r="J90" s="233"/>
      <c r="K90" s="71"/>
      <c r="L90" s="233"/>
      <c r="M90" s="229">
        <f t="shared" si="6"/>
        <v>0</v>
      </c>
    </row>
    <row r="91" spans="1:15" s="134" customFormat="1" ht="18.600000000000001">
      <c r="A91" s="89"/>
      <c r="B91" s="243" t="s">
        <v>97</v>
      </c>
      <c r="C91" s="244" t="s">
        <v>110</v>
      </c>
      <c r="D91" s="71" t="s">
        <v>98</v>
      </c>
      <c r="E91" s="233">
        <f>128/100</f>
        <v>1.28</v>
      </c>
      <c r="F91" s="233">
        <f>E91*F86</f>
        <v>7.8848000000000003</v>
      </c>
      <c r="G91" s="233"/>
      <c r="H91" s="233">
        <f t="shared" si="7"/>
        <v>0</v>
      </c>
      <c r="I91" s="233"/>
      <c r="J91" s="233"/>
      <c r="K91" s="71"/>
      <c r="L91" s="233"/>
      <c r="M91" s="229">
        <f t="shared" si="6"/>
        <v>0</v>
      </c>
    </row>
    <row r="92" spans="1:15" s="241" customFormat="1" ht="32.4">
      <c r="A92" s="231"/>
      <c r="B92" s="243" t="s">
        <v>102</v>
      </c>
      <c r="C92" s="244" t="s">
        <v>103</v>
      </c>
      <c r="D92" s="71" t="s">
        <v>14</v>
      </c>
      <c r="E92" s="237">
        <f>16.8/100</f>
        <v>0.16800000000000001</v>
      </c>
      <c r="F92" s="232">
        <f>E92*F86</f>
        <v>1.03488</v>
      </c>
      <c r="G92" s="236"/>
      <c r="H92" s="233">
        <f t="shared" si="7"/>
        <v>0</v>
      </c>
      <c r="I92" s="233"/>
      <c r="J92" s="233"/>
      <c r="K92" s="71"/>
      <c r="L92" s="233"/>
      <c r="M92" s="234">
        <f t="shared" si="6"/>
        <v>0</v>
      </c>
      <c r="N92" s="239"/>
      <c r="O92" s="240"/>
    </row>
    <row r="93" spans="1:15" s="241" customFormat="1" ht="27.6">
      <c r="A93" s="231"/>
      <c r="B93" s="243" t="s">
        <v>104</v>
      </c>
      <c r="C93" s="244" t="s">
        <v>105</v>
      </c>
      <c r="D93" s="71" t="s">
        <v>14</v>
      </c>
      <c r="E93" s="232">
        <f>12.7/100</f>
        <v>0.127</v>
      </c>
      <c r="F93" s="232">
        <f>E93*F86</f>
        <v>0.78232000000000002</v>
      </c>
      <c r="G93" s="236"/>
      <c r="H93" s="233">
        <f t="shared" si="7"/>
        <v>0</v>
      </c>
      <c r="I93" s="233"/>
      <c r="J93" s="233"/>
      <c r="K93" s="71"/>
      <c r="L93" s="233"/>
      <c r="M93" s="234">
        <f t="shared" si="6"/>
        <v>0</v>
      </c>
      <c r="N93" s="239"/>
      <c r="O93" s="240"/>
    </row>
    <row r="94" spans="1:15" s="241" customFormat="1" ht="16.8" thickBot="1">
      <c r="A94" s="231"/>
      <c r="B94" s="70"/>
      <c r="C94" s="74" t="s">
        <v>23</v>
      </c>
      <c r="D94" s="71" t="s">
        <v>19</v>
      </c>
      <c r="E94" s="233">
        <f>180/100</f>
        <v>1.8</v>
      </c>
      <c r="F94" s="233">
        <f>E94*F86</f>
        <v>11.088000000000001</v>
      </c>
      <c r="G94" s="236"/>
      <c r="H94" s="233">
        <f t="shared" si="7"/>
        <v>0</v>
      </c>
      <c r="I94" s="233"/>
      <c r="J94" s="233"/>
      <c r="K94" s="71"/>
      <c r="L94" s="233"/>
      <c r="M94" s="234">
        <f t="shared" si="6"/>
        <v>0</v>
      </c>
      <c r="N94" s="239"/>
      <c r="O94" s="240"/>
    </row>
    <row r="95" spans="1:15" s="24" customFormat="1" ht="24" customHeight="1" thickBot="1">
      <c r="A95" s="96"/>
      <c r="B95" s="25"/>
      <c r="C95" s="26" t="s">
        <v>25</v>
      </c>
      <c r="D95" s="27"/>
      <c r="E95" s="149"/>
      <c r="F95" s="149"/>
      <c r="G95" s="150"/>
      <c r="H95" s="105">
        <f>SUM(H9:H94)</f>
        <v>0</v>
      </c>
      <c r="I95" s="104"/>
      <c r="J95" s="106">
        <f>SUM(J9:J94)</f>
        <v>0</v>
      </c>
      <c r="K95" s="104"/>
      <c r="L95" s="85">
        <f>SUM(L9:L94)</f>
        <v>0</v>
      </c>
      <c r="M95" s="107">
        <f>SUM(M9:M94)</f>
        <v>0</v>
      </c>
    </row>
    <row r="96" spans="1:15" s="24" customFormat="1" ht="31.5" customHeight="1" thickBot="1">
      <c r="A96" s="97"/>
      <c r="B96" s="28"/>
      <c r="C96" s="29" t="s">
        <v>26</v>
      </c>
      <c r="D96" s="30">
        <v>0.05</v>
      </c>
      <c r="E96" s="151"/>
      <c r="F96" s="152"/>
      <c r="G96" s="151"/>
      <c r="H96" s="153">
        <f>H95*D96</f>
        <v>0</v>
      </c>
      <c r="I96" s="154"/>
      <c r="J96" s="154"/>
      <c r="K96" s="154"/>
      <c r="L96" s="154"/>
      <c r="M96" s="131">
        <f>H96</f>
        <v>0</v>
      </c>
    </row>
    <row r="97" spans="1:13" s="24" customFormat="1" ht="23.25" customHeight="1" thickBot="1">
      <c r="A97" s="97"/>
      <c r="B97" s="33"/>
      <c r="C97" s="34" t="s">
        <v>27</v>
      </c>
      <c r="D97" s="31"/>
      <c r="E97" s="151"/>
      <c r="F97" s="152"/>
      <c r="G97" s="151"/>
      <c r="H97" s="154"/>
      <c r="I97" s="154"/>
      <c r="J97" s="154"/>
      <c r="K97" s="154"/>
      <c r="L97" s="154"/>
      <c r="M97" s="107">
        <f>M95+M96</f>
        <v>0</v>
      </c>
    </row>
    <row r="98" spans="1:13" s="24" customFormat="1" ht="24" customHeight="1">
      <c r="A98" s="98"/>
      <c r="B98" s="76"/>
      <c r="C98" s="77"/>
      <c r="D98" s="75"/>
      <c r="E98" s="75"/>
      <c r="F98" s="78"/>
      <c r="G98" s="75"/>
      <c r="H98" s="79"/>
      <c r="I98" s="79"/>
      <c r="J98" s="79"/>
      <c r="K98" s="79"/>
      <c r="L98" s="79"/>
      <c r="M98" s="78"/>
    </row>
  </sheetData>
  <mergeCells count="11">
    <mergeCell ref="K6:L6"/>
    <mergeCell ref="A1:M2"/>
    <mergeCell ref="A4:M4"/>
    <mergeCell ref="A6:A7"/>
    <mergeCell ref="B6:B7"/>
    <mergeCell ref="C6:C7"/>
    <mergeCell ref="D6:D7"/>
    <mergeCell ref="E6:E7"/>
    <mergeCell ref="F6:F7"/>
    <mergeCell ref="G6:H6"/>
    <mergeCell ref="I6:J6"/>
  </mergeCells>
  <pageMargins left="0.7" right="0.7" top="0.75" bottom="0.75" header="0.3" footer="0.3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ნაკრები</vt:lpstr>
      <vt:lpstr>N1-1 insp</vt:lpstr>
      <vt:lpstr>ნაკრები!Print_Area</vt:lpstr>
      <vt:lpstr>ნაკრები!Print_Titles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2022-05-03T07:35:23Z</dcterms:modified>
</cp:coreProperties>
</file>